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40" yWindow="4300" windowWidth="20700" windowHeight="15980" activeTab="0"/>
  </bookViews>
  <sheets>
    <sheet name="RR" sheetId="1" r:id="rId1"/>
    <sheet name="NR" sheetId="2" r:id="rId2"/>
  </sheets>
  <definedNames/>
  <calcPr fullCalcOnLoad="1"/>
</workbook>
</file>

<file path=xl/sharedStrings.xml><?xml version="1.0" encoding="utf-8"?>
<sst xmlns="http://schemas.openxmlformats.org/spreadsheetml/2006/main" count="2663" uniqueCount="100">
  <si>
    <t>country_name</t>
  </si>
  <si>
    <t>region_name</t>
  </si>
  <si>
    <t>party_name</t>
  </si>
  <si>
    <t>party_abbreviation</t>
  </si>
  <si>
    <t>elec_reg_day</t>
  </si>
  <si>
    <t>elec_reg_month</t>
  </si>
  <si>
    <t>elec_reg_year</t>
  </si>
  <si>
    <t>voters_roll_rr</t>
  </si>
  <si>
    <t>turnout_rr</t>
  </si>
  <si>
    <t>valid_votes_rr</t>
  </si>
  <si>
    <t>tot_seats_reg</t>
  </si>
  <si>
    <t>votes_rr</t>
  </si>
  <si>
    <t>per_votes_rr</t>
  </si>
  <si>
    <t>seats_rr</t>
  </si>
  <si>
    <t>per_seats_rr</t>
  </si>
  <si>
    <t>June</t>
  </si>
  <si>
    <t>May</t>
  </si>
  <si>
    <t>March</t>
  </si>
  <si>
    <t>April</t>
  </si>
  <si>
    <t>November</t>
  </si>
  <si>
    <t>October</t>
  </si>
  <si>
    <t>February</t>
  </si>
  <si>
    <t>LS</t>
  </si>
  <si>
    <t>Italy</t>
  </si>
  <si>
    <t>Abruzzo</t>
  </si>
  <si>
    <t>Lega Nord</t>
  </si>
  <si>
    <t>LN</t>
  </si>
  <si>
    <t>Basilicata</t>
  </si>
  <si>
    <t>Movimento per l'Autonomia</t>
  </si>
  <si>
    <t>MpA</t>
  </si>
  <si>
    <t>Calabria</t>
  </si>
  <si>
    <t>Campania</t>
  </si>
  <si>
    <t>Emilia Romagna</t>
  </si>
  <si>
    <t>Friula-Venezia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</si>
  <si>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</si>
  <si>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</si>
  <si>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</si>
  <si>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</si>
  <si>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</si>
  <si>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</si>
  <si>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</si>
  <si>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</si>
  <si>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Independentia Repubrica de Sardigna</t>
  </si>
  <si>
    <t>IRS</t>
  </si>
  <si>
    <t>Partito del Popolo Sardo - Fortza Paris</t>
  </si>
  <si>
    <t>PPS-FP</t>
  </si>
  <si>
    <t>Partido Sardo D'Azione</t>
  </si>
  <si>
    <t>PSd'Az</t>
  </si>
  <si>
    <t>Sardegna Natzione</t>
  </si>
  <si>
    <t>SN</t>
  </si>
  <si>
    <t>Sicilia</t>
  </si>
  <si>
    <t>Toscana</t>
  </si>
  <si>
    <t>Trentino-Alto Adige</t>
  </si>
  <si>
    <t>Die Freiheitlichen</t>
  </si>
  <si>
    <t>DF</t>
  </si>
  <si>
    <t>Trentino Alto Adige</t>
  </si>
  <si>
    <t>Partito Autonomista Trentino Tirolese</t>
  </si>
  <si>
    <t>PATT</t>
  </si>
  <si>
    <t>Partito Popolare Trentino Tirolese</t>
  </si>
  <si>
    <t>PPTT</t>
  </si>
  <si>
    <t>Südtiroler Freiheit</t>
  </si>
  <si>
    <t>STF</t>
  </si>
  <si>
    <t>Südtiroler Volkspartei</t>
  </si>
  <si>
    <t>SVP</t>
  </si>
  <si>
    <t>Tiroler Heimatpartei</t>
  </si>
  <si>
    <t>THP</t>
  </si>
  <si>
    <t>Union für Südtirol</t>
  </si>
  <si>
    <t>UfS</t>
  </si>
  <si>
    <t>Unione Autonomista Trentino Tirolese</t>
  </si>
  <si>
    <t>UATT</t>
  </si>
  <si>
    <t>Umbria</t>
  </si>
  <si>
    <t>Vallée d'Aoste</t>
  </si>
  <si>
    <t>Fédération Autonomiste</t>
  </si>
  <si>
    <t>FA</t>
  </si>
  <si>
    <t>Valée d'Aosta</t>
  </si>
  <si>
    <t>Raggruppamento Valdostano</t>
  </si>
  <si>
    <t>RV</t>
  </si>
  <si>
    <t>Union Valdôtaine</t>
  </si>
  <si>
    <t>UVA</t>
  </si>
  <si>
    <t>Union Valdôtaine Progressiste</t>
  </si>
  <si>
    <t>UVP</t>
  </si>
  <si>
    <t>Vallée d'Aoste Vive</t>
  </si>
  <si>
    <t>VAV</t>
  </si>
  <si>
    <t>Veneto</t>
  </si>
  <si>
    <t>elec_nat_day</t>
  </si>
  <si>
    <t>elec_nat_month</t>
  </si>
  <si>
    <t>elec_nat_year</t>
  </si>
  <si>
    <t>voters_roll_nr</t>
  </si>
  <si>
    <t>turnout_nr</t>
  </si>
  <si>
    <t>valid_votes_nr</t>
  </si>
  <si>
    <t>tot_voters_nr</t>
  </si>
  <si>
    <t>votes_nr</t>
  </si>
  <si>
    <t>per_votes_nr</t>
  </si>
  <si>
    <t>Friuli Venezia Giulia</t>
  </si>
  <si>
    <t>Lega Sarda</t>
  </si>
  <si>
    <t>dum_ideology_cp</t>
  </si>
  <si>
    <t>ideology_cp</t>
  </si>
  <si>
    <t>dum_ideology_lr</t>
  </si>
  <si>
    <t>ideology_lr</t>
  </si>
  <si>
    <t>ideology_eu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</si>
</sst>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0.0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55">
      <alignment/>
      <protection/>
    </xf>
    <xf numFmtId="2" fontId="1" fillId="0" borderId="0" xfId="55" applyNumberFormat="1">
      <alignment/>
      <protection/>
    </xf>
    <xf numFmtId="1" fontId="1" fillId="0" borderId="0" xfId="55" applyNumberFormat="1">
      <alignment/>
      <protection/>
    </xf>
    <xf numFmtId="1" fontId="1" fillId="0" borderId="0" xfId="55" applyNumberFormat="1" applyAlignment="1" applyProtection="1">
      <alignment horizontal="right"/>
      <protection locked="0"/>
    </xf>
    <xf numFmtId="1" fontId="1" fillId="0" borderId="0" xfId="55" applyNumberFormat="1" applyAlignment="1" applyProtection="1">
      <alignment horizontal="left"/>
      <protection locked="0"/>
    </xf>
    <xf numFmtId="1" fontId="1" fillId="0" borderId="0" xfId="55" applyNumberFormat="1" applyFill="1">
      <alignment/>
      <protection/>
    </xf>
    <xf numFmtId="1" fontId="1" fillId="0" borderId="0" xfId="55" applyNumberForma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rd_Tabelle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9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3.140625" defaultRowHeight="15"/>
  <cols>
    <col min="1" max="1" width="4.8515625" style="1" customWidth="1"/>
    <col min="2" max="2" width="17.00390625" style="1" customWidth="1"/>
    <col min="3" max="3" width="33.7109375" style="1" customWidth="1"/>
    <col min="4" max="4" width="6.8515625" style="1" customWidth="1"/>
    <col min="5" max="5" width="3.421875" style="1" customWidth="1"/>
    <col min="6" max="6" width="9.140625" style="1" customWidth="1"/>
    <col min="7" max="7" width="5.28125" style="1" customWidth="1"/>
    <col min="8" max="12" width="2.7109375" style="1" customWidth="1"/>
    <col min="13" max="13" width="8.8515625" style="1" customWidth="1"/>
    <col min="14" max="14" width="6.140625" style="1" customWidth="1"/>
    <col min="15" max="15" width="9.00390625" style="1" customWidth="1"/>
    <col min="16" max="16" width="4.28125" style="1" customWidth="1"/>
    <col min="17" max="17" width="7.8515625" style="1" customWidth="1"/>
    <col min="18" max="18" width="6.00390625" style="1" customWidth="1"/>
    <col min="19" max="19" width="3.28125" style="1" customWidth="1"/>
    <col min="20" max="20" width="5.8515625" style="1" customWidth="1"/>
    <col min="21" max="180" width="9.140625" style="1" customWidth="1"/>
    <col min="181" max="181" width="2.28125" style="1" customWidth="1"/>
    <col min="182" max="183" width="2.421875" style="1" customWidth="1"/>
    <col min="184" max="184" width="2.7109375" style="1" customWidth="1"/>
    <col min="185" max="185" width="9.140625" style="1" customWidth="1"/>
    <col min="186" max="186" width="5.28125" style="1" customWidth="1"/>
    <col min="187" max="187" width="10.00390625" style="1" customWidth="1"/>
    <col min="188" max="188" width="5.7109375" style="1" customWidth="1"/>
    <col min="189" max="189" width="15.421875" style="1" customWidth="1"/>
    <col min="190" max="190" width="6.8515625" style="1" customWidth="1"/>
    <col min="191" max="191" width="7.7109375" style="1" customWidth="1"/>
    <col min="192" max="192" width="3.421875" style="1" customWidth="1"/>
    <col min="193" max="193" width="3.8515625" style="1" customWidth="1"/>
    <col min="194" max="199" width="2.421875" style="1" customWidth="1"/>
    <col min="200" max="201" width="2.140625" style="1" customWidth="1"/>
    <col min="202" max="202" width="3.421875" style="1" customWidth="1"/>
    <col min="203" max="203" width="9.140625" style="1" customWidth="1"/>
    <col min="204" max="204" width="5.28125" style="1" customWidth="1"/>
    <col min="205" max="205" width="10.00390625" style="1" customWidth="1"/>
    <col min="206" max="206" width="3.28125" style="1" customWidth="1"/>
    <col min="207" max="207" width="8.8515625" style="1" customWidth="1"/>
    <col min="208" max="208" width="6.140625" style="1" customWidth="1"/>
    <col min="209" max="209" width="9.00390625" style="1" customWidth="1"/>
    <col min="210" max="210" width="4.28125" style="1" customWidth="1"/>
    <col min="211" max="211" width="7.8515625" style="1" customWidth="1"/>
    <col min="212" max="212" width="6.00390625" style="1" customWidth="1"/>
    <col min="213" max="215" width="2.421875" style="1" customWidth="1"/>
    <col min="216" max="216" width="3.28125" style="1" customWidth="1"/>
    <col min="217" max="217" width="5.8515625" style="1" customWidth="1"/>
    <col min="218" max="220" width="7.00390625" style="1" customWidth="1"/>
    <col min="221" max="221" width="3.7109375" style="1" customWidth="1"/>
    <col min="222" max="222" width="8.421875" style="1" customWidth="1"/>
    <col min="223" max="223" width="5.28125" style="1" customWidth="1"/>
    <col min="224" max="224" width="8.28125" style="1" customWidth="1"/>
    <col min="225" max="225" width="6.140625" style="1" customWidth="1"/>
    <col min="226" max="226" width="7.7109375" style="1" customWidth="1"/>
    <col min="227" max="227" width="8.00390625" style="1" customWidth="1"/>
    <col min="228" max="228" width="6.8515625" style="1" customWidth="1"/>
    <col min="229" max="229" width="5.421875" style="1" customWidth="1"/>
    <col min="230" max="230" width="3.28125" style="1" customWidth="1"/>
    <col min="231" max="233" width="7.140625" style="1" customWidth="1"/>
    <col min="234" max="235" width="2.421875" style="1" customWidth="1"/>
    <col min="236" max="237" width="2.28125" style="1" customWidth="1"/>
    <col min="238" max="238" width="6.28125" style="1" customWidth="1"/>
    <col min="239" max="241" width="5.421875" style="1" customWidth="1"/>
    <col min="242" max="248" width="4.8515625" style="1" customWidth="1"/>
    <col min="249" max="249" width="6.00390625" style="1" customWidth="1"/>
    <col min="250" max="250" width="9.140625" style="1" customWidth="1"/>
    <col min="251" max="252" width="4.00390625" style="1" customWidth="1"/>
    <col min="253" max="16384" width="3.14062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95</v>
      </c>
      <c r="I1" s="1" t="s">
        <v>96</v>
      </c>
      <c r="J1" s="1" t="s">
        <v>97</v>
      </c>
      <c r="K1" s="1" t="s">
        <v>98</v>
      </c>
      <c r="L1" s="1" t="s">
        <v>99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3.5" customHeight="1">
      <c r="A2" s="1" t="s">
        <v>23</v>
      </c>
      <c r="B2" s="1" t="s">
        <v>24</v>
      </c>
      <c r="C2" s="1" t="s">
        <v>25</v>
      </c>
      <c r="D2" s="1" t="s">
        <v>26</v>
      </c>
      <c r="E2" s="1">
        <v>8</v>
      </c>
      <c r="F2" s="1" t="s">
        <v>15</v>
      </c>
      <c r="G2" s="1">
        <v>1980</v>
      </c>
      <c r="H2" s="1">
        <v>0</v>
      </c>
      <c r="I2" s="1">
        <v>1</v>
      </c>
      <c r="J2" s="6">
        <v>1</v>
      </c>
      <c r="K2" s="6">
        <v>5</v>
      </c>
      <c r="L2" s="6">
        <v>2</v>
      </c>
      <c r="M2" s="3">
        <v>1006002</v>
      </c>
      <c r="N2" s="2">
        <v>82.28810678308791</v>
      </c>
      <c r="O2" s="3">
        <v>776542</v>
      </c>
      <c r="P2" s="1">
        <v>40</v>
      </c>
      <c r="Q2" s="1">
        <v>0</v>
      </c>
      <c r="R2" s="1">
        <v>0</v>
      </c>
      <c r="S2" s="1">
        <v>0</v>
      </c>
      <c r="T2" s="1">
        <v>0</v>
      </c>
    </row>
    <row r="3" spans="1:20" ht="13.5" customHeight="1">
      <c r="A3" s="1" t="s">
        <v>23</v>
      </c>
      <c r="B3" s="1" t="s">
        <v>24</v>
      </c>
      <c r="C3" s="1" t="s">
        <v>25</v>
      </c>
      <c r="D3" s="1" t="s">
        <v>26</v>
      </c>
      <c r="E3" s="1">
        <v>12</v>
      </c>
      <c r="F3" s="1" t="s">
        <v>16</v>
      </c>
      <c r="G3" s="1">
        <v>1985</v>
      </c>
      <c r="H3" s="1">
        <v>0</v>
      </c>
      <c r="I3" s="1">
        <v>1</v>
      </c>
      <c r="J3" s="6">
        <v>1</v>
      </c>
      <c r="K3" s="6">
        <v>5</v>
      </c>
      <c r="L3" s="6">
        <v>2</v>
      </c>
      <c r="M3" s="1">
        <v>1053352</v>
      </c>
      <c r="N3" s="1">
        <f>878676/M3*100</f>
        <v>83.41712931669565</v>
      </c>
      <c r="O3" s="1">
        <v>829488</v>
      </c>
      <c r="P3" s="1">
        <v>40</v>
      </c>
      <c r="Q3" s="1">
        <v>2694</v>
      </c>
      <c r="R3" s="1">
        <f>Q3/O3*100</f>
        <v>0.32477865864243965</v>
      </c>
      <c r="S3" s="1">
        <v>0</v>
      </c>
      <c r="T3" s="1">
        <f>S3/P3*100</f>
        <v>0</v>
      </c>
    </row>
    <row r="4" spans="1:20" ht="13.5" customHeight="1">
      <c r="A4" s="1" t="s">
        <v>23</v>
      </c>
      <c r="B4" s="1" t="s">
        <v>24</v>
      </c>
      <c r="C4" s="1" t="s">
        <v>25</v>
      </c>
      <c r="D4" s="1" t="s">
        <v>26</v>
      </c>
      <c r="E4" s="1">
        <v>6</v>
      </c>
      <c r="F4" s="1" t="s">
        <v>16</v>
      </c>
      <c r="G4" s="1">
        <v>1990</v>
      </c>
      <c r="H4" s="1">
        <v>0</v>
      </c>
      <c r="I4" s="1">
        <v>1</v>
      </c>
      <c r="J4" s="6">
        <v>1</v>
      </c>
      <c r="K4" s="6">
        <v>5</v>
      </c>
      <c r="L4" s="6">
        <v>2</v>
      </c>
      <c r="M4" s="1">
        <v>1099615</v>
      </c>
      <c r="N4" s="1">
        <f>908123/M4*100</f>
        <v>82.58554130309244</v>
      </c>
      <c r="O4" s="1">
        <v>846800</v>
      </c>
      <c r="P4" s="1">
        <v>40</v>
      </c>
      <c r="Q4" s="1">
        <v>1567</v>
      </c>
      <c r="R4" s="1">
        <f>Q4/O4*100</f>
        <v>0.18504959848842703</v>
      </c>
      <c r="S4" s="1">
        <v>0</v>
      </c>
      <c r="T4" s="1">
        <f>S4/P4*100</f>
        <v>0</v>
      </c>
    </row>
    <row r="5" spans="1:20" ht="13.5" customHeight="1">
      <c r="A5" s="1" t="s">
        <v>23</v>
      </c>
      <c r="B5" s="1" t="s">
        <v>24</v>
      </c>
      <c r="C5" s="1" t="s">
        <v>25</v>
      </c>
      <c r="D5" s="1" t="s">
        <v>26</v>
      </c>
      <c r="E5" s="1">
        <v>23</v>
      </c>
      <c r="F5" s="1" t="s">
        <v>18</v>
      </c>
      <c r="G5" s="1">
        <v>1995</v>
      </c>
      <c r="H5" s="1">
        <v>0</v>
      </c>
      <c r="I5" s="1">
        <v>2</v>
      </c>
      <c r="J5" s="7">
        <v>1</v>
      </c>
      <c r="K5" s="7">
        <v>4</v>
      </c>
      <c r="L5" s="7">
        <v>2</v>
      </c>
      <c r="M5" s="1">
        <v>1156448</v>
      </c>
      <c r="N5" s="1">
        <f>887581/M5*100</f>
        <v>76.75061913722018</v>
      </c>
      <c r="O5" s="1">
        <v>719930</v>
      </c>
      <c r="P5" s="1">
        <v>40</v>
      </c>
      <c r="Q5" s="1">
        <v>0</v>
      </c>
      <c r="R5" s="1">
        <v>0</v>
      </c>
      <c r="S5" s="1">
        <v>0</v>
      </c>
      <c r="T5" s="1">
        <v>0</v>
      </c>
    </row>
    <row r="6" spans="1:20" ht="13.5" customHeight="1">
      <c r="A6" s="1" t="s">
        <v>23</v>
      </c>
      <c r="B6" s="1" t="s">
        <v>27</v>
      </c>
      <c r="C6" s="1" t="s">
        <v>25</v>
      </c>
      <c r="D6" s="1" t="s">
        <v>26</v>
      </c>
      <c r="E6" s="1">
        <v>8</v>
      </c>
      <c r="F6" s="1" t="s">
        <v>15</v>
      </c>
      <c r="G6" s="1">
        <v>1980</v>
      </c>
      <c r="H6" s="1">
        <v>0</v>
      </c>
      <c r="I6" s="1">
        <v>1</v>
      </c>
      <c r="J6" s="6">
        <v>1</v>
      </c>
      <c r="K6" s="6">
        <v>5</v>
      </c>
      <c r="L6" s="6">
        <v>2</v>
      </c>
      <c r="M6" s="3">
        <v>452131</v>
      </c>
      <c r="N6" s="2">
        <v>84.54386007595144</v>
      </c>
      <c r="O6" s="3">
        <v>357873</v>
      </c>
      <c r="P6" s="1">
        <v>30</v>
      </c>
      <c r="Q6" s="1">
        <v>0</v>
      </c>
      <c r="R6" s="1">
        <v>0</v>
      </c>
      <c r="S6" s="1">
        <v>0</v>
      </c>
      <c r="T6" s="1">
        <v>0</v>
      </c>
    </row>
    <row r="7" spans="1:20" ht="13.5" customHeight="1">
      <c r="A7" s="1" t="s">
        <v>23</v>
      </c>
      <c r="B7" s="1" t="s">
        <v>27</v>
      </c>
      <c r="C7" s="1" t="s">
        <v>25</v>
      </c>
      <c r="D7" s="1" t="s">
        <v>26</v>
      </c>
      <c r="E7" s="1">
        <v>12</v>
      </c>
      <c r="F7" s="1" t="s">
        <v>16</v>
      </c>
      <c r="G7" s="1">
        <v>1985</v>
      </c>
      <c r="H7" s="1">
        <v>0</v>
      </c>
      <c r="I7" s="1">
        <v>1</v>
      </c>
      <c r="J7" s="6">
        <v>1</v>
      </c>
      <c r="K7" s="6">
        <v>5</v>
      </c>
      <c r="L7" s="6">
        <v>2</v>
      </c>
      <c r="M7" s="1">
        <v>474682</v>
      </c>
      <c r="N7" s="1">
        <f>408209/M7*100</f>
        <v>85.9963091079923</v>
      </c>
      <c r="O7" s="1">
        <v>382759</v>
      </c>
      <c r="P7" s="1">
        <v>30</v>
      </c>
      <c r="Q7" s="1">
        <v>556</v>
      </c>
      <c r="R7" s="1">
        <f>Q7/O7*100</f>
        <v>0.14526111730880267</v>
      </c>
      <c r="S7" s="1">
        <v>0</v>
      </c>
      <c r="T7" s="1">
        <f>S7/P7*100</f>
        <v>0</v>
      </c>
    </row>
    <row r="8" spans="1:20" ht="13.5" customHeight="1">
      <c r="A8" s="1" t="s">
        <v>23</v>
      </c>
      <c r="B8" s="1" t="s">
        <v>27</v>
      </c>
      <c r="C8" s="1" t="s">
        <v>25</v>
      </c>
      <c r="D8" s="1" t="s">
        <v>26</v>
      </c>
      <c r="E8" s="1">
        <v>6</v>
      </c>
      <c r="F8" s="1" t="s">
        <v>16</v>
      </c>
      <c r="G8" s="1">
        <v>1990</v>
      </c>
      <c r="H8" s="1">
        <v>0</v>
      </c>
      <c r="I8" s="1">
        <v>1</v>
      </c>
      <c r="J8" s="6">
        <v>1</v>
      </c>
      <c r="K8" s="6">
        <v>5</v>
      </c>
      <c r="L8" s="6">
        <v>2</v>
      </c>
      <c r="M8" s="1">
        <v>496475</v>
      </c>
      <c r="N8" s="1">
        <f>421731/M8*100</f>
        <v>84.94506269197845</v>
      </c>
      <c r="O8" s="1">
        <v>393229</v>
      </c>
      <c r="P8" s="1">
        <v>30</v>
      </c>
      <c r="Q8" s="1">
        <v>631</v>
      </c>
      <c r="R8" s="1">
        <f>Q8/O8*100</f>
        <v>0.16046629317776664</v>
      </c>
      <c r="S8" s="1">
        <v>0</v>
      </c>
      <c r="T8" s="1">
        <f>S8/P8*100</f>
        <v>0</v>
      </c>
    </row>
    <row r="9" spans="1:20" ht="13.5" customHeight="1">
      <c r="A9" s="1" t="s">
        <v>23</v>
      </c>
      <c r="B9" s="1" t="s">
        <v>27</v>
      </c>
      <c r="C9" s="1" t="s">
        <v>25</v>
      </c>
      <c r="D9" s="1" t="s">
        <v>26</v>
      </c>
      <c r="E9" s="1">
        <v>23</v>
      </c>
      <c r="F9" s="1" t="s">
        <v>18</v>
      </c>
      <c r="G9" s="1">
        <v>1995</v>
      </c>
      <c r="H9" s="1">
        <v>0</v>
      </c>
      <c r="I9" s="1">
        <v>2</v>
      </c>
      <c r="J9" s="7">
        <v>1</v>
      </c>
      <c r="K9" s="7">
        <v>4</v>
      </c>
      <c r="L9" s="7">
        <v>2</v>
      </c>
      <c r="M9" s="1">
        <v>521403</v>
      </c>
      <c r="N9" s="1">
        <v>409764</v>
      </c>
      <c r="O9" s="1">
        <v>321677</v>
      </c>
      <c r="P9" s="1">
        <v>30</v>
      </c>
      <c r="Q9" s="1">
        <v>0</v>
      </c>
      <c r="R9" s="1">
        <v>0</v>
      </c>
      <c r="S9" s="1">
        <v>0</v>
      </c>
      <c r="T9" s="1">
        <v>0</v>
      </c>
    </row>
    <row r="10" spans="1:20" ht="13.5" customHeight="1">
      <c r="A10" s="1" t="s">
        <v>23</v>
      </c>
      <c r="B10" s="1" t="s">
        <v>27</v>
      </c>
      <c r="C10" s="1" t="s">
        <v>28</v>
      </c>
      <c r="D10" s="1" t="s">
        <v>29</v>
      </c>
      <c r="E10" s="1">
        <v>17</v>
      </c>
      <c r="F10" s="1" t="s">
        <v>18</v>
      </c>
      <c r="G10" s="1">
        <v>2005</v>
      </c>
      <c r="H10" s="1">
        <v>0</v>
      </c>
      <c r="I10" s="1">
        <v>1</v>
      </c>
      <c r="J10" s="6">
        <v>1</v>
      </c>
      <c r="K10" s="6">
        <v>4</v>
      </c>
      <c r="L10" s="6"/>
      <c r="M10" s="1">
        <v>554266</v>
      </c>
      <c r="N10" s="1">
        <f>372256/M10*100</f>
        <v>67.16197637957227</v>
      </c>
      <c r="O10" s="1">
        <v>344342</v>
      </c>
      <c r="P10" s="1">
        <v>26</v>
      </c>
      <c r="Q10" s="1">
        <v>0</v>
      </c>
      <c r="R10" s="1">
        <f>Q10/O10*100</f>
        <v>0</v>
      </c>
      <c r="S10" s="1">
        <v>0</v>
      </c>
      <c r="T10" s="1">
        <f>S10/P10*100</f>
        <v>0</v>
      </c>
    </row>
    <row r="11" spans="1:20" ht="13.5" customHeight="1">
      <c r="A11" s="1" t="s">
        <v>23</v>
      </c>
      <c r="B11" s="1" t="s">
        <v>27</v>
      </c>
      <c r="C11" s="1" t="s">
        <v>28</v>
      </c>
      <c r="D11" s="1" t="s">
        <v>29</v>
      </c>
      <c r="E11" s="1">
        <v>28</v>
      </c>
      <c r="F11" s="1" t="s">
        <v>17</v>
      </c>
      <c r="G11" s="1">
        <v>2010</v>
      </c>
      <c r="H11" s="1">
        <v>0</v>
      </c>
      <c r="I11" s="1">
        <v>1</v>
      </c>
      <c r="J11" s="3">
        <v>1</v>
      </c>
      <c r="K11" s="3">
        <v>4</v>
      </c>
      <c r="L11" s="3"/>
      <c r="M11" s="1">
        <v>569365</v>
      </c>
      <c r="N11" s="1">
        <f>357607/M11*100</f>
        <v>62.80804053638703</v>
      </c>
      <c r="O11" s="1">
        <v>321098</v>
      </c>
      <c r="P11" s="1">
        <v>30</v>
      </c>
      <c r="Q11" s="1">
        <v>8516</v>
      </c>
      <c r="R11" s="1">
        <f>Q11/O11*100</f>
        <v>2.6521498109611397</v>
      </c>
      <c r="S11" s="1">
        <v>1</v>
      </c>
      <c r="T11" s="1">
        <f>S11/P11*100</f>
        <v>3.3333333333333335</v>
      </c>
    </row>
    <row r="12" spans="1:20" ht="13.5" customHeight="1">
      <c r="A12" s="1" t="s">
        <v>23</v>
      </c>
      <c r="B12" s="1" t="s">
        <v>30</v>
      </c>
      <c r="C12" s="1" t="s">
        <v>25</v>
      </c>
      <c r="D12" s="1" t="s">
        <v>26</v>
      </c>
      <c r="E12" s="1">
        <v>8</v>
      </c>
      <c r="F12" s="1" t="s">
        <v>15</v>
      </c>
      <c r="G12" s="1">
        <v>1980</v>
      </c>
      <c r="H12" s="1">
        <v>0</v>
      </c>
      <c r="I12" s="1">
        <v>1</v>
      </c>
      <c r="J12" s="6">
        <v>1</v>
      </c>
      <c r="K12" s="6">
        <v>5</v>
      </c>
      <c r="L12" s="6">
        <v>2</v>
      </c>
      <c r="M12" s="3">
        <v>1529029</v>
      </c>
      <c r="N12" s="2">
        <v>77.05530764949519</v>
      </c>
      <c r="O12" s="3">
        <v>1093256</v>
      </c>
      <c r="P12" s="1">
        <v>40</v>
      </c>
      <c r="Q12" s="1">
        <v>0</v>
      </c>
      <c r="R12" s="1">
        <v>0</v>
      </c>
      <c r="S12" s="1">
        <v>0</v>
      </c>
      <c r="T12" s="1">
        <v>0</v>
      </c>
    </row>
    <row r="13" spans="1:20" ht="13.5" customHeight="1">
      <c r="A13" s="1" t="s">
        <v>23</v>
      </c>
      <c r="B13" s="1" t="s">
        <v>30</v>
      </c>
      <c r="C13" s="1" t="s">
        <v>25</v>
      </c>
      <c r="D13" s="1" t="s">
        <v>26</v>
      </c>
      <c r="E13" s="1">
        <v>12</v>
      </c>
      <c r="F13" s="1" t="s">
        <v>16</v>
      </c>
      <c r="G13" s="1">
        <v>1985</v>
      </c>
      <c r="H13" s="1">
        <v>0</v>
      </c>
      <c r="I13" s="1">
        <v>1</v>
      </c>
      <c r="J13" s="6">
        <v>1</v>
      </c>
      <c r="K13" s="6">
        <v>5</v>
      </c>
      <c r="L13" s="6">
        <v>2</v>
      </c>
      <c r="M13" s="1">
        <v>1622711</v>
      </c>
      <c r="N13" s="1">
        <f>1277060/M13*100</f>
        <v>78.6991645462439</v>
      </c>
      <c r="O13" s="1">
        <v>1185419</v>
      </c>
      <c r="P13" s="1">
        <v>40</v>
      </c>
      <c r="Q13" s="1">
        <v>1489</v>
      </c>
      <c r="R13" s="1">
        <f>Q13/O13*100</f>
        <v>0.12560959458216883</v>
      </c>
      <c r="S13" s="1">
        <v>0</v>
      </c>
      <c r="T13" s="1">
        <f>S13/P13*100</f>
        <v>0</v>
      </c>
    </row>
    <row r="14" spans="1:20" ht="13.5" customHeight="1">
      <c r="A14" s="1" t="s">
        <v>23</v>
      </c>
      <c r="B14" s="1" t="s">
        <v>30</v>
      </c>
      <c r="C14" s="1" t="s">
        <v>25</v>
      </c>
      <c r="D14" s="1" t="s">
        <v>26</v>
      </c>
      <c r="E14" s="1">
        <v>6</v>
      </c>
      <c r="F14" s="1" t="s">
        <v>16</v>
      </c>
      <c r="G14" s="1">
        <v>1990</v>
      </c>
      <c r="H14" s="1">
        <v>0</v>
      </c>
      <c r="I14" s="1">
        <v>1</v>
      </c>
      <c r="J14" s="6">
        <v>1</v>
      </c>
      <c r="K14" s="6">
        <v>5</v>
      </c>
      <c r="L14" s="6">
        <v>2</v>
      </c>
      <c r="M14" s="1">
        <v>1696106</v>
      </c>
      <c r="N14" s="1">
        <f>1285183/M14*100</f>
        <v>75.77256374306795</v>
      </c>
      <c r="O14" s="1">
        <v>1182797</v>
      </c>
      <c r="P14" s="1">
        <v>40</v>
      </c>
      <c r="Q14" s="1">
        <v>2928</v>
      </c>
      <c r="R14" s="1">
        <f>Q14/O14*100</f>
        <v>0.24754881860539046</v>
      </c>
      <c r="S14" s="1">
        <v>0</v>
      </c>
      <c r="T14" s="1">
        <f>S14/P14*100</f>
        <v>0</v>
      </c>
    </row>
    <row r="15" spans="1:20" ht="13.5" customHeight="1">
      <c r="A15" s="1" t="s">
        <v>23</v>
      </c>
      <c r="B15" s="1" t="s">
        <v>30</v>
      </c>
      <c r="C15" s="1" t="s">
        <v>25</v>
      </c>
      <c r="D15" s="1" t="s">
        <v>26</v>
      </c>
      <c r="E15" s="1">
        <v>23</v>
      </c>
      <c r="F15" s="1" t="s">
        <v>18</v>
      </c>
      <c r="G15" s="1">
        <v>1995</v>
      </c>
      <c r="H15" s="1">
        <v>0</v>
      </c>
      <c r="I15" s="1">
        <v>2</v>
      </c>
      <c r="J15" s="7">
        <v>1</v>
      </c>
      <c r="K15" s="7">
        <v>4</v>
      </c>
      <c r="L15" s="7">
        <v>2</v>
      </c>
      <c r="M15" s="1">
        <v>1771750</v>
      </c>
      <c r="N15" s="1">
        <f>1215634/M15*100</f>
        <v>68.61205023282065</v>
      </c>
      <c r="O15" s="1">
        <v>925965</v>
      </c>
      <c r="P15" s="1">
        <v>42</v>
      </c>
      <c r="Q15" s="1">
        <v>0</v>
      </c>
      <c r="R15" s="1">
        <v>0</v>
      </c>
      <c r="S15" s="1">
        <v>0</v>
      </c>
      <c r="T15" s="1">
        <v>0</v>
      </c>
    </row>
    <row r="16" spans="1:20" ht="13.5" customHeight="1">
      <c r="A16" s="1" t="s">
        <v>23</v>
      </c>
      <c r="B16" s="1" t="s">
        <v>31</v>
      </c>
      <c r="C16" s="1" t="s">
        <v>25</v>
      </c>
      <c r="D16" s="1" t="s">
        <v>26</v>
      </c>
      <c r="E16" s="1">
        <v>8</v>
      </c>
      <c r="F16" s="1" t="s">
        <v>15</v>
      </c>
      <c r="G16" s="1">
        <v>1980</v>
      </c>
      <c r="H16" s="1">
        <v>0</v>
      </c>
      <c r="I16" s="1">
        <v>1</v>
      </c>
      <c r="J16" s="6">
        <v>1</v>
      </c>
      <c r="K16" s="6">
        <v>5</v>
      </c>
      <c r="L16" s="6">
        <v>2</v>
      </c>
      <c r="M16" s="3">
        <v>3787797</v>
      </c>
      <c r="N16" s="2">
        <v>84.95030224692611</v>
      </c>
      <c r="O16" s="3">
        <v>3012420</v>
      </c>
      <c r="P16" s="1">
        <v>60</v>
      </c>
      <c r="Q16" s="1">
        <v>0</v>
      </c>
      <c r="R16" s="1">
        <v>0</v>
      </c>
      <c r="S16" s="1">
        <v>0</v>
      </c>
      <c r="T16" s="1">
        <v>0</v>
      </c>
    </row>
    <row r="17" spans="1:20" ht="13.5" customHeight="1">
      <c r="A17" s="1" t="s">
        <v>23</v>
      </c>
      <c r="B17" s="1" t="s">
        <v>31</v>
      </c>
      <c r="C17" s="1" t="s">
        <v>25</v>
      </c>
      <c r="D17" s="1" t="s">
        <v>26</v>
      </c>
      <c r="E17" s="1">
        <v>12</v>
      </c>
      <c r="F17" s="1" t="s">
        <v>16</v>
      </c>
      <c r="G17" s="1">
        <v>1985</v>
      </c>
      <c r="H17" s="1">
        <v>0</v>
      </c>
      <c r="I17" s="1">
        <v>1</v>
      </c>
      <c r="J17" s="6">
        <v>1</v>
      </c>
      <c r="K17" s="6">
        <v>5</v>
      </c>
      <c r="L17" s="6">
        <v>2</v>
      </c>
      <c r="M17" s="1">
        <v>4074928</v>
      </c>
      <c r="N17" s="1">
        <f>3436593/M17*100</f>
        <v>84.3350606440163</v>
      </c>
      <c r="O17" s="1">
        <v>3216666</v>
      </c>
      <c r="P17" s="1">
        <v>60</v>
      </c>
      <c r="Q17" s="1">
        <v>9671</v>
      </c>
      <c r="R17" s="1">
        <f>Q17/O17*100</f>
        <v>0.300652912052417</v>
      </c>
      <c r="S17" s="1">
        <v>0</v>
      </c>
      <c r="T17" s="1">
        <f>S17/P17*100</f>
        <v>0</v>
      </c>
    </row>
    <row r="18" spans="1:20" ht="13.5" customHeight="1">
      <c r="A18" s="1" t="s">
        <v>23</v>
      </c>
      <c r="B18" s="1" t="s">
        <v>31</v>
      </c>
      <c r="C18" s="1" t="s">
        <v>25</v>
      </c>
      <c r="D18" s="1" t="s">
        <v>26</v>
      </c>
      <c r="E18" s="1">
        <v>6</v>
      </c>
      <c r="F18" s="1" t="s">
        <v>16</v>
      </c>
      <c r="G18" s="1">
        <v>1990</v>
      </c>
      <c r="H18" s="1">
        <v>0</v>
      </c>
      <c r="I18" s="1">
        <v>1</v>
      </c>
      <c r="J18" s="6">
        <v>1</v>
      </c>
      <c r="K18" s="6">
        <v>5</v>
      </c>
      <c r="L18" s="6">
        <v>2</v>
      </c>
      <c r="M18" s="1">
        <v>4335632</v>
      </c>
      <c r="N18" s="1">
        <f>3518217/M18*100</f>
        <v>81.14657793834901</v>
      </c>
      <c r="O18" s="1">
        <v>3246636</v>
      </c>
      <c r="P18" s="1">
        <v>60</v>
      </c>
      <c r="Q18" s="1">
        <v>7501</v>
      </c>
      <c r="R18" s="1">
        <f>Q18/O18*100</f>
        <v>0.23103914328554231</v>
      </c>
      <c r="S18" s="1">
        <v>0</v>
      </c>
      <c r="T18" s="1">
        <f>S18/P18*100</f>
        <v>0</v>
      </c>
    </row>
    <row r="19" spans="1:20" ht="13.5" customHeight="1">
      <c r="A19" s="1" t="s">
        <v>23</v>
      </c>
      <c r="B19" s="1" t="s">
        <v>31</v>
      </c>
      <c r="C19" s="1" t="s">
        <v>25</v>
      </c>
      <c r="D19" s="1" t="s">
        <v>26</v>
      </c>
      <c r="E19" s="1">
        <v>23</v>
      </c>
      <c r="F19" s="1" t="s">
        <v>18</v>
      </c>
      <c r="G19" s="1">
        <v>1995</v>
      </c>
      <c r="H19" s="1">
        <v>0</v>
      </c>
      <c r="I19" s="1">
        <v>2</v>
      </c>
      <c r="J19" s="7">
        <v>1</v>
      </c>
      <c r="K19" s="7">
        <v>4</v>
      </c>
      <c r="L19" s="7">
        <v>2</v>
      </c>
      <c r="M19" s="1">
        <v>4612092</v>
      </c>
      <c r="N19" s="1">
        <f>3408449/M19*100</f>
        <v>73.90245034140689</v>
      </c>
      <c r="O19" s="1">
        <v>2666106</v>
      </c>
      <c r="P19" s="1">
        <v>60</v>
      </c>
      <c r="Q19" s="1">
        <v>0</v>
      </c>
      <c r="R19" s="1">
        <v>0</v>
      </c>
      <c r="S19" s="1">
        <v>0</v>
      </c>
      <c r="T19" s="1">
        <v>0</v>
      </c>
    </row>
    <row r="20" spans="1:20" ht="13.5" customHeight="1">
      <c r="A20" s="1" t="s">
        <v>23</v>
      </c>
      <c r="B20" s="1" t="s">
        <v>31</v>
      </c>
      <c r="C20" s="1" t="s">
        <v>28</v>
      </c>
      <c r="D20" s="1" t="s">
        <v>29</v>
      </c>
      <c r="E20" s="1">
        <v>3</v>
      </c>
      <c r="F20" s="1" t="s">
        <v>18</v>
      </c>
      <c r="G20" s="1">
        <v>2005</v>
      </c>
      <c r="H20" s="1">
        <v>0</v>
      </c>
      <c r="I20" s="1">
        <v>1</v>
      </c>
      <c r="J20" s="6">
        <v>1</v>
      </c>
      <c r="K20" s="6">
        <v>4</v>
      </c>
      <c r="L20" s="6"/>
      <c r="M20" s="1">
        <v>4867083</v>
      </c>
      <c r="N20" s="1">
        <f>3294474/M20*100</f>
        <v>67.68888058822913</v>
      </c>
      <c r="O20" s="1">
        <v>2882432</v>
      </c>
      <c r="P20" s="1">
        <v>53</v>
      </c>
      <c r="Q20" s="1">
        <v>0</v>
      </c>
      <c r="R20" s="1">
        <f>Q20/O20*100</f>
        <v>0</v>
      </c>
      <c r="S20" s="1">
        <v>0</v>
      </c>
      <c r="T20" s="1">
        <f>S20/P20*100</f>
        <v>0</v>
      </c>
    </row>
    <row r="21" spans="1:20" ht="13.5" customHeight="1">
      <c r="A21" s="1" t="s">
        <v>23</v>
      </c>
      <c r="B21" s="1" t="s">
        <v>31</v>
      </c>
      <c r="C21" s="1" t="s">
        <v>28</v>
      </c>
      <c r="D21" s="1" t="s">
        <v>29</v>
      </c>
      <c r="E21" s="1">
        <v>28</v>
      </c>
      <c r="F21" s="1" t="s">
        <v>17</v>
      </c>
      <c r="G21" s="1">
        <v>2010</v>
      </c>
      <c r="H21" s="1">
        <v>0</v>
      </c>
      <c r="I21" s="1">
        <v>1</v>
      </c>
      <c r="J21" s="3">
        <v>1</v>
      </c>
      <c r="K21" s="3">
        <v>4</v>
      </c>
      <c r="L21" s="3"/>
      <c r="M21" s="1">
        <v>4945381</v>
      </c>
      <c r="N21" s="1">
        <f>3114075/M21*100</f>
        <v>62.969364746619114</v>
      </c>
      <c r="O21" s="1">
        <v>2756155</v>
      </c>
      <c r="P21" s="1">
        <v>59</v>
      </c>
      <c r="Q21" s="1">
        <v>159768</v>
      </c>
      <c r="R21" s="1">
        <f>Q21/O21*100</f>
        <v>5.796771226581959</v>
      </c>
      <c r="S21" s="1">
        <v>4</v>
      </c>
      <c r="T21" s="1">
        <f>S21/P21*100</f>
        <v>6.779661016949152</v>
      </c>
    </row>
    <row r="22" spans="1:20" ht="13.5" customHeight="1">
      <c r="A22" s="1" t="s">
        <v>23</v>
      </c>
      <c r="B22" s="1" t="s">
        <v>32</v>
      </c>
      <c r="C22" s="1" t="s">
        <v>25</v>
      </c>
      <c r="D22" s="1" t="s">
        <v>26</v>
      </c>
      <c r="E22" s="1">
        <v>15</v>
      </c>
      <c r="F22" s="1" t="s">
        <v>15</v>
      </c>
      <c r="G22" s="1">
        <v>1975</v>
      </c>
      <c r="H22" s="1">
        <v>0</v>
      </c>
      <c r="I22" s="1">
        <v>1</v>
      </c>
      <c r="J22" s="6">
        <v>1</v>
      </c>
      <c r="K22" s="6">
        <v>5</v>
      </c>
      <c r="L22" s="6">
        <v>2</v>
      </c>
      <c r="M22" s="1">
        <v>3010154</v>
      </c>
      <c r="N22" s="2">
        <v>96.6199403751436</v>
      </c>
      <c r="O22" s="1">
        <v>2823522</v>
      </c>
      <c r="P22" s="1">
        <v>50</v>
      </c>
      <c r="Q22" s="1">
        <v>0</v>
      </c>
      <c r="R22" s="1">
        <v>0</v>
      </c>
      <c r="S22" s="1">
        <v>0</v>
      </c>
      <c r="T22" s="1">
        <v>0</v>
      </c>
    </row>
    <row r="23" spans="1:20" ht="13.5" customHeight="1">
      <c r="A23" s="1" t="s">
        <v>23</v>
      </c>
      <c r="B23" s="1" t="s">
        <v>32</v>
      </c>
      <c r="C23" s="1" t="s">
        <v>25</v>
      </c>
      <c r="D23" s="1" t="s">
        <v>26</v>
      </c>
      <c r="E23" s="1">
        <v>8</v>
      </c>
      <c r="F23" s="1" t="s">
        <v>15</v>
      </c>
      <c r="G23" s="1">
        <v>1980</v>
      </c>
      <c r="H23" s="1">
        <v>0</v>
      </c>
      <c r="I23" s="1">
        <v>1</v>
      </c>
      <c r="J23" s="6">
        <v>1</v>
      </c>
      <c r="K23" s="6">
        <v>5</v>
      </c>
      <c r="L23" s="6">
        <v>2</v>
      </c>
      <c r="M23" s="1">
        <v>3130800</v>
      </c>
      <c r="N23" s="1">
        <f>2958331/M23*100</f>
        <v>94.49121630254248</v>
      </c>
      <c r="O23" s="1">
        <v>2820978</v>
      </c>
      <c r="P23" s="1">
        <v>50</v>
      </c>
      <c r="Q23" s="1">
        <v>2396</v>
      </c>
      <c r="R23" s="1">
        <f aca="true" t="shared" si="0" ref="R23:R29">Q23/O23*100</f>
        <v>0.08493508279752625</v>
      </c>
      <c r="S23" s="1">
        <v>0</v>
      </c>
      <c r="T23" s="1">
        <f aca="true" t="shared" si="1" ref="T23:T29">S23/P23*100</f>
        <v>0</v>
      </c>
    </row>
    <row r="24" spans="1:20" ht="13.5" customHeight="1">
      <c r="A24" s="1" t="s">
        <v>23</v>
      </c>
      <c r="B24" s="1" t="s">
        <v>32</v>
      </c>
      <c r="C24" s="1" t="s">
        <v>25</v>
      </c>
      <c r="D24" s="1" t="s">
        <v>26</v>
      </c>
      <c r="E24" s="1">
        <v>12</v>
      </c>
      <c r="F24" s="1" t="s">
        <v>16</v>
      </c>
      <c r="G24" s="1">
        <v>1985</v>
      </c>
      <c r="H24" s="1">
        <v>0</v>
      </c>
      <c r="I24" s="1">
        <v>1</v>
      </c>
      <c r="J24" s="6">
        <v>1</v>
      </c>
      <c r="K24" s="6">
        <v>5</v>
      </c>
      <c r="L24" s="6">
        <v>2</v>
      </c>
      <c r="M24" s="1">
        <v>3232854</v>
      </c>
      <c r="N24" s="1">
        <f>3059654/M24*100</f>
        <v>94.642504734207</v>
      </c>
      <c r="O24" s="1">
        <v>2939700</v>
      </c>
      <c r="P24" s="1">
        <v>50</v>
      </c>
      <c r="Q24" s="1">
        <v>11564</v>
      </c>
      <c r="R24" s="1">
        <f t="shared" si="0"/>
        <v>0.3933734734836888</v>
      </c>
      <c r="S24" s="1">
        <v>0</v>
      </c>
      <c r="T24" s="1">
        <f t="shared" si="1"/>
        <v>0</v>
      </c>
    </row>
    <row r="25" spans="1:20" ht="13.5" customHeight="1">
      <c r="A25" s="1" t="s">
        <v>23</v>
      </c>
      <c r="B25" s="1" t="s">
        <v>32</v>
      </c>
      <c r="C25" s="1" t="s">
        <v>25</v>
      </c>
      <c r="D25" s="1" t="s">
        <v>26</v>
      </c>
      <c r="E25" s="1">
        <v>6</v>
      </c>
      <c r="F25" s="1" t="s">
        <v>16</v>
      </c>
      <c r="G25" s="1">
        <v>1990</v>
      </c>
      <c r="H25" s="1">
        <v>0</v>
      </c>
      <c r="I25" s="1">
        <v>1</v>
      </c>
      <c r="J25" s="7">
        <v>1</v>
      </c>
      <c r="K25" s="7">
        <v>5</v>
      </c>
      <c r="L25" s="7">
        <v>2</v>
      </c>
      <c r="M25" s="1">
        <v>3324575</v>
      </c>
      <c r="N25" s="1">
        <f>3091283/M25*100</f>
        <v>92.9828023130776</v>
      </c>
      <c r="O25" s="1">
        <v>2928196</v>
      </c>
      <c r="P25" s="1">
        <v>50</v>
      </c>
      <c r="Q25" s="1">
        <v>85379</v>
      </c>
      <c r="R25" s="1">
        <f t="shared" si="0"/>
        <v>2.915754273279521</v>
      </c>
      <c r="S25" s="1">
        <v>1</v>
      </c>
      <c r="T25" s="1">
        <f t="shared" si="1"/>
        <v>2</v>
      </c>
    </row>
    <row r="26" spans="1:20" ht="13.5" customHeight="1">
      <c r="A26" s="1" t="s">
        <v>23</v>
      </c>
      <c r="B26" s="1" t="s">
        <v>32</v>
      </c>
      <c r="C26" s="1" t="s">
        <v>25</v>
      </c>
      <c r="D26" s="1" t="s">
        <v>26</v>
      </c>
      <c r="E26" s="1">
        <v>23</v>
      </c>
      <c r="F26" s="1" t="s">
        <v>18</v>
      </c>
      <c r="G26" s="1">
        <v>1995</v>
      </c>
      <c r="H26" s="1">
        <v>0</v>
      </c>
      <c r="I26" s="1">
        <v>2</v>
      </c>
      <c r="J26" s="7">
        <v>1</v>
      </c>
      <c r="K26" s="7">
        <v>4</v>
      </c>
      <c r="L26" s="7">
        <v>2</v>
      </c>
      <c r="M26" s="1">
        <v>3412648</v>
      </c>
      <c r="N26" s="1">
        <f>3013350/M26*100</f>
        <v>88.29946715864044</v>
      </c>
      <c r="O26" s="1">
        <v>2573146</v>
      </c>
      <c r="P26" s="1">
        <v>50</v>
      </c>
      <c r="Q26" s="1">
        <v>86400</v>
      </c>
      <c r="R26" s="1">
        <f t="shared" si="0"/>
        <v>3.3577573911468686</v>
      </c>
      <c r="S26" s="1">
        <v>1</v>
      </c>
      <c r="T26" s="1">
        <f t="shared" si="1"/>
        <v>2</v>
      </c>
    </row>
    <row r="27" spans="1:20" ht="13.5" customHeight="1">
      <c r="A27" s="1" t="s">
        <v>23</v>
      </c>
      <c r="B27" s="1" t="s">
        <v>32</v>
      </c>
      <c r="C27" s="1" t="s">
        <v>25</v>
      </c>
      <c r="D27" s="1" t="s">
        <v>26</v>
      </c>
      <c r="E27" s="1">
        <v>16</v>
      </c>
      <c r="F27" s="1" t="s">
        <v>18</v>
      </c>
      <c r="G27" s="1">
        <v>2000</v>
      </c>
      <c r="H27" s="1">
        <v>0</v>
      </c>
      <c r="I27" s="1">
        <v>2</v>
      </c>
      <c r="J27" s="6">
        <v>1</v>
      </c>
      <c r="K27" s="6">
        <v>6</v>
      </c>
      <c r="L27" s="6">
        <v>1</v>
      </c>
      <c r="M27" s="1">
        <v>3435051</v>
      </c>
      <c r="N27" s="1">
        <f>2738319/M27*100</f>
        <v>79.71698236794738</v>
      </c>
      <c r="O27" s="1">
        <v>2407791</v>
      </c>
      <c r="P27" s="1">
        <v>39</v>
      </c>
      <c r="Q27" s="1">
        <v>79714</v>
      </c>
      <c r="R27" s="1">
        <f t="shared" si="0"/>
        <v>3.310669406107092</v>
      </c>
      <c r="S27" s="1">
        <v>1</v>
      </c>
      <c r="T27" s="1">
        <f t="shared" si="1"/>
        <v>2.564102564102564</v>
      </c>
    </row>
    <row r="28" spans="1:20" ht="13.5" customHeight="1">
      <c r="A28" s="1" t="s">
        <v>23</v>
      </c>
      <c r="B28" s="1" t="s">
        <v>32</v>
      </c>
      <c r="C28" s="1" t="s">
        <v>25</v>
      </c>
      <c r="D28" s="1" t="s">
        <v>26</v>
      </c>
      <c r="E28" s="1">
        <v>3</v>
      </c>
      <c r="F28" s="1" t="s">
        <v>18</v>
      </c>
      <c r="G28" s="1">
        <v>2005</v>
      </c>
      <c r="H28" s="1">
        <v>0</v>
      </c>
      <c r="I28" s="1">
        <v>2</v>
      </c>
      <c r="J28" s="6">
        <v>1</v>
      </c>
      <c r="K28" s="6">
        <v>6</v>
      </c>
      <c r="L28" s="6">
        <v>1</v>
      </c>
      <c r="M28" s="1">
        <v>3441207</v>
      </c>
      <c r="N28" s="1">
        <f>2638487/M28*100</f>
        <v>76.67330096678288</v>
      </c>
      <c r="O28" s="1">
        <v>2281050</v>
      </c>
      <c r="P28" s="1">
        <v>44</v>
      </c>
      <c r="Q28" s="1">
        <v>109092</v>
      </c>
      <c r="R28" s="1">
        <f t="shared" si="0"/>
        <v>4.782534359176695</v>
      </c>
      <c r="S28" s="1">
        <v>3</v>
      </c>
      <c r="T28" s="1">
        <f t="shared" si="1"/>
        <v>6.8181818181818175</v>
      </c>
    </row>
    <row r="29" spans="1:20" ht="13.5" customHeight="1">
      <c r="A29" s="1" t="s">
        <v>23</v>
      </c>
      <c r="B29" s="1" t="s">
        <v>32</v>
      </c>
      <c r="C29" s="1" t="s">
        <v>25</v>
      </c>
      <c r="D29" s="1" t="s">
        <v>26</v>
      </c>
      <c r="E29" s="1">
        <v>28</v>
      </c>
      <c r="F29" s="1" t="s">
        <v>17</v>
      </c>
      <c r="G29" s="1">
        <v>2010</v>
      </c>
      <c r="H29" s="1">
        <v>0</v>
      </c>
      <c r="I29" s="1">
        <v>2</v>
      </c>
      <c r="J29" s="3">
        <v>1</v>
      </c>
      <c r="K29" s="3">
        <v>6</v>
      </c>
      <c r="L29" s="3">
        <v>2</v>
      </c>
      <c r="M29" s="1">
        <v>3463713</v>
      </c>
      <c r="N29" s="1">
        <f>2357733/M29*100</f>
        <v>68.06952539081615</v>
      </c>
      <c r="O29" s="1">
        <v>2109871</v>
      </c>
      <c r="P29" s="1">
        <v>50</v>
      </c>
      <c r="Q29" s="1">
        <v>288601</v>
      </c>
      <c r="R29" s="1">
        <f t="shared" si="0"/>
        <v>13.67860878698271</v>
      </c>
      <c r="S29" s="1">
        <v>4</v>
      </c>
      <c r="T29" s="1">
        <f t="shared" si="1"/>
        <v>8</v>
      </c>
    </row>
    <row r="30" spans="1:20" ht="13.5" customHeight="1">
      <c r="A30" s="1" t="s">
        <v>23</v>
      </c>
      <c r="B30" s="1" t="s">
        <v>33</v>
      </c>
      <c r="C30" s="1" t="s">
        <v>25</v>
      </c>
      <c r="D30" s="1" t="s">
        <v>26</v>
      </c>
      <c r="E30" s="1">
        <v>17</v>
      </c>
      <c r="F30" s="1" t="s">
        <v>15</v>
      </c>
      <c r="G30" s="1">
        <v>1973</v>
      </c>
      <c r="H30" s="1">
        <v>0</v>
      </c>
      <c r="I30" s="1">
        <v>1</v>
      </c>
      <c r="J30" s="6">
        <v>1</v>
      </c>
      <c r="K30" s="6">
        <v>5</v>
      </c>
      <c r="L30" s="6">
        <v>2</v>
      </c>
      <c r="M30" s="1">
        <v>919799</v>
      </c>
      <c r="N30" s="1">
        <v>89.66665543232814</v>
      </c>
      <c r="O30" s="1">
        <v>793793</v>
      </c>
      <c r="P30" s="1">
        <v>61</v>
      </c>
      <c r="Q30" s="1">
        <v>0</v>
      </c>
      <c r="R30" s="1">
        <v>0</v>
      </c>
      <c r="S30" s="1">
        <v>0</v>
      </c>
      <c r="T30" s="1">
        <v>0</v>
      </c>
    </row>
    <row r="31" spans="1:20" ht="13.5" customHeight="1">
      <c r="A31" s="1" t="s">
        <v>23</v>
      </c>
      <c r="B31" s="1" t="s">
        <v>33</v>
      </c>
      <c r="C31" s="1" t="s">
        <v>25</v>
      </c>
      <c r="D31" s="1" t="s">
        <v>26</v>
      </c>
      <c r="E31" s="1">
        <v>25</v>
      </c>
      <c r="F31" s="1" t="s">
        <v>15</v>
      </c>
      <c r="G31" s="1">
        <v>1978</v>
      </c>
      <c r="H31" s="1">
        <v>0</v>
      </c>
      <c r="I31" s="1">
        <v>1</v>
      </c>
      <c r="J31" s="6">
        <v>1</v>
      </c>
      <c r="K31" s="6">
        <v>5</v>
      </c>
      <c r="L31" s="6">
        <v>2</v>
      </c>
      <c r="M31" s="1">
        <v>966923</v>
      </c>
      <c r="N31" s="1">
        <v>90.55343600265998</v>
      </c>
      <c r="O31" s="1">
        <v>840126</v>
      </c>
      <c r="P31" s="1">
        <v>60</v>
      </c>
      <c r="Q31" s="1">
        <v>54682</v>
      </c>
      <c r="R31" s="1">
        <f aca="true" t="shared" si="2" ref="R31:R37">Q31/O31*100</f>
        <v>6.508785586923866</v>
      </c>
      <c r="S31" s="1">
        <v>4</v>
      </c>
      <c r="T31" s="1">
        <f aca="true" t="shared" si="3" ref="T31:T37">S31/P31*100</f>
        <v>6.666666666666667</v>
      </c>
    </row>
    <row r="32" spans="1:20" ht="13.5" customHeight="1">
      <c r="A32" s="1" t="s">
        <v>23</v>
      </c>
      <c r="B32" s="1" t="s">
        <v>33</v>
      </c>
      <c r="C32" s="1" t="s">
        <v>25</v>
      </c>
      <c r="D32" s="1" t="s">
        <v>26</v>
      </c>
      <c r="E32" s="1">
        <v>26</v>
      </c>
      <c r="F32" s="1" t="s">
        <v>15</v>
      </c>
      <c r="G32" s="1">
        <v>1983</v>
      </c>
      <c r="H32" s="1">
        <v>0</v>
      </c>
      <c r="I32" s="1">
        <v>1</v>
      </c>
      <c r="J32" s="6">
        <v>1</v>
      </c>
      <c r="K32" s="6">
        <v>5</v>
      </c>
      <c r="L32" s="6">
        <v>2</v>
      </c>
      <c r="M32" s="1">
        <v>1022797</v>
      </c>
      <c r="N32" s="1">
        <v>88.65131595028144</v>
      </c>
      <c r="O32" s="1">
        <v>849376</v>
      </c>
      <c r="P32" s="1">
        <v>63</v>
      </c>
      <c r="Q32" s="1">
        <v>48505</v>
      </c>
      <c r="R32" s="1">
        <f t="shared" si="2"/>
        <v>5.710662886636778</v>
      </c>
      <c r="S32" s="1">
        <v>4</v>
      </c>
      <c r="T32" s="1">
        <f t="shared" si="3"/>
        <v>6.349206349206349</v>
      </c>
    </row>
    <row r="33" spans="1:20" ht="13.5" customHeight="1">
      <c r="A33" s="1" t="s">
        <v>23</v>
      </c>
      <c r="B33" s="1" t="s">
        <v>33</v>
      </c>
      <c r="C33" s="1" t="s">
        <v>25</v>
      </c>
      <c r="D33" s="1" t="s">
        <v>26</v>
      </c>
      <c r="E33" s="1">
        <v>26</v>
      </c>
      <c r="F33" s="1" t="s">
        <v>15</v>
      </c>
      <c r="G33" s="1">
        <v>1988</v>
      </c>
      <c r="H33" s="1">
        <v>0</v>
      </c>
      <c r="I33" s="1">
        <v>1</v>
      </c>
      <c r="J33" s="6">
        <v>1</v>
      </c>
      <c r="K33" s="6">
        <v>5</v>
      </c>
      <c r="L33" s="6">
        <v>2</v>
      </c>
      <c r="M33" s="1">
        <v>1041290</v>
      </c>
      <c r="N33" s="1">
        <v>84.09472865388125</v>
      </c>
      <c r="O33" s="1">
        <v>823576</v>
      </c>
      <c r="P33" s="1">
        <v>60</v>
      </c>
      <c r="Q33" s="1">
        <v>23476</v>
      </c>
      <c r="R33" s="1">
        <f t="shared" si="2"/>
        <v>2.850495886232722</v>
      </c>
      <c r="S33" s="1">
        <v>2</v>
      </c>
      <c r="T33" s="1">
        <f t="shared" si="3"/>
        <v>3.3333333333333335</v>
      </c>
    </row>
    <row r="34" spans="1:20" ht="13.5" customHeight="1">
      <c r="A34" s="1" t="s">
        <v>23</v>
      </c>
      <c r="B34" s="1" t="s">
        <v>33</v>
      </c>
      <c r="C34" s="1" t="s">
        <v>25</v>
      </c>
      <c r="D34" s="1" t="s">
        <v>26</v>
      </c>
      <c r="E34" s="1">
        <v>6</v>
      </c>
      <c r="F34" s="1" t="s">
        <v>15</v>
      </c>
      <c r="G34" s="1">
        <v>1993</v>
      </c>
      <c r="H34" s="1">
        <v>0</v>
      </c>
      <c r="I34" s="1">
        <v>2</v>
      </c>
      <c r="J34" s="6">
        <v>1</v>
      </c>
      <c r="K34" s="6">
        <v>4</v>
      </c>
      <c r="L34" s="6">
        <v>2</v>
      </c>
      <c r="M34" s="1">
        <v>1065698</v>
      </c>
      <c r="N34" s="1">
        <v>80.09783259422463</v>
      </c>
      <c r="O34" s="1">
        <v>796049</v>
      </c>
      <c r="P34" s="1">
        <v>57</v>
      </c>
      <c r="Q34" s="1">
        <v>212497</v>
      </c>
      <c r="R34" s="1">
        <f t="shared" si="2"/>
        <v>26.693959793932283</v>
      </c>
      <c r="S34" s="1">
        <v>18</v>
      </c>
      <c r="T34" s="1">
        <f t="shared" si="3"/>
        <v>31.57894736842105</v>
      </c>
    </row>
    <row r="35" spans="1:20" ht="13.5" customHeight="1">
      <c r="A35" s="1" t="s">
        <v>23</v>
      </c>
      <c r="B35" s="1" t="s">
        <v>33</v>
      </c>
      <c r="C35" s="1" t="s">
        <v>25</v>
      </c>
      <c r="D35" s="1" t="s">
        <v>26</v>
      </c>
      <c r="E35" s="1">
        <v>14</v>
      </c>
      <c r="F35" s="1" t="s">
        <v>15</v>
      </c>
      <c r="G35" s="1">
        <v>1998</v>
      </c>
      <c r="H35" s="1">
        <v>1</v>
      </c>
      <c r="I35" s="1">
        <v>4</v>
      </c>
      <c r="J35" s="7">
        <v>1</v>
      </c>
      <c r="K35" s="7">
        <v>6</v>
      </c>
      <c r="L35" s="7">
        <v>1</v>
      </c>
      <c r="M35" s="1">
        <v>1084119</v>
      </c>
      <c r="N35" s="1">
        <v>64.7953776292086</v>
      </c>
      <c r="O35" s="1">
        <v>657497</v>
      </c>
      <c r="P35" s="1">
        <v>60</v>
      </c>
      <c r="Q35" s="1">
        <v>114156</v>
      </c>
      <c r="R35" s="1">
        <f t="shared" si="2"/>
        <v>17.362208496768808</v>
      </c>
      <c r="S35" s="1">
        <v>12</v>
      </c>
      <c r="T35" s="1">
        <f t="shared" si="3"/>
        <v>20</v>
      </c>
    </row>
    <row r="36" spans="1:20" ht="13.5" customHeight="1">
      <c r="A36" s="1" t="s">
        <v>23</v>
      </c>
      <c r="B36" s="1" t="s">
        <v>33</v>
      </c>
      <c r="C36" s="1" t="s">
        <v>25</v>
      </c>
      <c r="D36" s="1" t="s">
        <v>26</v>
      </c>
      <c r="E36" s="1">
        <v>8</v>
      </c>
      <c r="F36" s="1" t="s">
        <v>15</v>
      </c>
      <c r="G36" s="1">
        <v>2003</v>
      </c>
      <c r="H36" s="1">
        <v>0</v>
      </c>
      <c r="I36" s="1">
        <v>2</v>
      </c>
      <c r="J36" s="6">
        <v>1</v>
      </c>
      <c r="K36" s="6">
        <v>6</v>
      </c>
      <c r="L36" s="6">
        <v>1</v>
      </c>
      <c r="M36" s="1">
        <v>1092125</v>
      </c>
      <c r="N36" s="1">
        <v>64.24804852924345</v>
      </c>
      <c r="O36" s="1">
        <v>496864</v>
      </c>
      <c r="P36" s="1">
        <v>53</v>
      </c>
      <c r="Q36" s="1">
        <v>46379</v>
      </c>
      <c r="R36" s="1">
        <f t="shared" si="2"/>
        <v>9.33434501191473</v>
      </c>
      <c r="S36" s="1">
        <v>4</v>
      </c>
      <c r="T36" s="1">
        <f t="shared" si="3"/>
        <v>7.547169811320755</v>
      </c>
    </row>
    <row r="37" spans="1:20" ht="13.5" customHeight="1">
      <c r="A37" s="1" t="s">
        <v>23</v>
      </c>
      <c r="B37" s="1" t="s">
        <v>33</v>
      </c>
      <c r="C37" s="1" t="s">
        <v>25</v>
      </c>
      <c r="D37" s="1" t="s">
        <v>26</v>
      </c>
      <c r="E37" s="1">
        <v>13</v>
      </c>
      <c r="F37" s="1" t="s">
        <v>18</v>
      </c>
      <c r="G37" s="1">
        <v>2008</v>
      </c>
      <c r="H37" s="1">
        <v>0</v>
      </c>
      <c r="I37" s="1">
        <v>2</v>
      </c>
      <c r="J37" s="6">
        <v>1</v>
      </c>
      <c r="K37" s="6">
        <v>6</v>
      </c>
      <c r="L37" s="6">
        <v>2</v>
      </c>
      <c r="M37" s="1">
        <v>790492</v>
      </c>
      <c r="N37" s="1">
        <f>597790/M37*100</f>
        <v>75.62252369410443</v>
      </c>
      <c r="O37" s="1">
        <v>566630</v>
      </c>
      <c r="P37" s="1">
        <v>57</v>
      </c>
      <c r="Q37" s="1">
        <v>73239</v>
      </c>
      <c r="R37" s="1">
        <f t="shared" si="2"/>
        <v>12.925365758960874</v>
      </c>
      <c r="S37" s="1">
        <v>8</v>
      </c>
      <c r="T37" s="1">
        <f t="shared" si="3"/>
        <v>14.035087719298245</v>
      </c>
    </row>
    <row r="38" spans="1:20" ht="13.5" customHeight="1">
      <c r="A38" s="1" t="s">
        <v>23</v>
      </c>
      <c r="B38" s="1" t="s">
        <v>34</v>
      </c>
      <c r="C38" s="1" t="s">
        <v>25</v>
      </c>
      <c r="D38" s="1" t="s">
        <v>26</v>
      </c>
      <c r="E38" s="1">
        <v>8</v>
      </c>
      <c r="F38" s="1" t="s">
        <v>15</v>
      </c>
      <c r="G38" s="1">
        <v>1980</v>
      </c>
      <c r="H38" s="1">
        <v>0</v>
      </c>
      <c r="I38" s="1">
        <v>1</v>
      </c>
      <c r="J38" s="6">
        <v>1</v>
      </c>
      <c r="K38" s="6">
        <v>5</v>
      </c>
      <c r="L38" s="6">
        <v>2</v>
      </c>
      <c r="M38" s="3">
        <v>3746378</v>
      </c>
      <c r="N38" s="2">
        <v>89.00588782018258</v>
      </c>
      <c r="O38" s="3">
        <v>3116081</v>
      </c>
      <c r="P38" s="1">
        <v>60</v>
      </c>
      <c r="Q38" s="1">
        <v>0</v>
      </c>
      <c r="R38" s="1">
        <v>0</v>
      </c>
      <c r="S38" s="1">
        <v>0</v>
      </c>
      <c r="T38" s="1">
        <v>0</v>
      </c>
    </row>
    <row r="39" spans="1:20" ht="13.5" customHeight="1">
      <c r="A39" s="1" t="s">
        <v>23</v>
      </c>
      <c r="B39" s="1" t="s">
        <v>34</v>
      </c>
      <c r="C39" s="1" t="s">
        <v>25</v>
      </c>
      <c r="D39" s="1" t="s">
        <v>26</v>
      </c>
      <c r="E39" s="1">
        <v>12</v>
      </c>
      <c r="F39" s="1" t="s">
        <v>16</v>
      </c>
      <c r="G39" s="1">
        <v>1985</v>
      </c>
      <c r="H39" s="1">
        <v>0</v>
      </c>
      <c r="I39" s="1">
        <v>1</v>
      </c>
      <c r="J39" s="6">
        <v>1</v>
      </c>
      <c r="K39" s="6">
        <v>5</v>
      </c>
      <c r="L39" s="6">
        <v>2</v>
      </c>
      <c r="M39" s="1">
        <v>4006395</v>
      </c>
      <c r="N39" s="1">
        <f>3567044/M39*100</f>
        <v>89.03375728054772</v>
      </c>
      <c r="O39" s="1">
        <v>3373419</v>
      </c>
      <c r="P39" s="1">
        <v>60</v>
      </c>
      <c r="Q39" s="1">
        <v>30273</v>
      </c>
      <c r="R39" s="1">
        <f>Q39/O39*100</f>
        <v>0.8973981589597971</v>
      </c>
      <c r="S39" s="1">
        <v>1</v>
      </c>
      <c r="T39" s="1">
        <f>S39/P39*100</f>
        <v>1.6666666666666667</v>
      </c>
    </row>
    <row r="40" spans="1:20" ht="13.5" customHeight="1">
      <c r="A40" s="1" t="s">
        <v>23</v>
      </c>
      <c r="B40" s="1" t="s">
        <v>34</v>
      </c>
      <c r="C40" s="1" t="s">
        <v>25</v>
      </c>
      <c r="D40" s="1" t="s">
        <v>26</v>
      </c>
      <c r="E40" s="1">
        <v>6</v>
      </c>
      <c r="F40" s="1" t="s">
        <v>16</v>
      </c>
      <c r="G40" s="1">
        <v>1990</v>
      </c>
      <c r="H40" s="1">
        <v>0</v>
      </c>
      <c r="I40" s="1">
        <v>1</v>
      </c>
      <c r="J40" s="6">
        <v>1</v>
      </c>
      <c r="K40" s="6">
        <v>5</v>
      </c>
      <c r="L40" s="6">
        <v>2</v>
      </c>
      <c r="M40" s="1">
        <v>4228291</v>
      </c>
      <c r="N40" s="1">
        <f>3519617/M40*100</f>
        <v>83.23970606564212</v>
      </c>
      <c r="O40" s="1">
        <v>3260408</v>
      </c>
      <c r="P40" s="1">
        <v>60</v>
      </c>
      <c r="Q40" s="1">
        <v>5872</v>
      </c>
      <c r="R40" s="1">
        <f>Q40/O40*100</f>
        <v>0.1801001592438738</v>
      </c>
      <c r="S40" s="1">
        <v>0</v>
      </c>
      <c r="T40" s="1">
        <f>S40/P40*100</f>
        <v>0</v>
      </c>
    </row>
    <row r="41" spans="1:20" ht="13.5" customHeight="1">
      <c r="A41" s="1" t="s">
        <v>23</v>
      </c>
      <c r="B41" s="1" t="s">
        <v>34</v>
      </c>
      <c r="C41" s="1" t="s">
        <v>25</v>
      </c>
      <c r="D41" s="1" t="s">
        <v>26</v>
      </c>
      <c r="E41" s="1">
        <v>23</v>
      </c>
      <c r="F41" s="1" t="s">
        <v>18</v>
      </c>
      <c r="G41" s="1">
        <v>1995</v>
      </c>
      <c r="H41" s="1">
        <v>0</v>
      </c>
      <c r="I41" s="1">
        <v>2</v>
      </c>
      <c r="J41" s="6">
        <v>1</v>
      </c>
      <c r="K41" s="6">
        <v>4</v>
      </c>
      <c r="L41" s="6">
        <v>2</v>
      </c>
      <c r="M41" s="1">
        <v>4410404</v>
      </c>
      <c r="N41" s="1">
        <f>3582697/M41*100</f>
        <v>81.23285304475509</v>
      </c>
      <c r="O41" s="1">
        <v>2801535</v>
      </c>
      <c r="P41" s="1">
        <v>50</v>
      </c>
      <c r="Q41" s="1">
        <v>0</v>
      </c>
      <c r="R41" s="1">
        <v>0</v>
      </c>
      <c r="S41" s="1">
        <v>0</v>
      </c>
      <c r="T41" s="1">
        <v>0</v>
      </c>
    </row>
    <row r="42" spans="1:20" ht="13.5" customHeight="1">
      <c r="A42" s="1" t="s">
        <v>23</v>
      </c>
      <c r="B42" s="1" t="s">
        <v>35</v>
      </c>
      <c r="C42" s="1" t="s">
        <v>25</v>
      </c>
      <c r="D42" s="1" t="s">
        <v>26</v>
      </c>
      <c r="E42" s="1">
        <v>8</v>
      </c>
      <c r="F42" s="1" t="s">
        <v>15</v>
      </c>
      <c r="G42" s="1">
        <v>1980</v>
      </c>
      <c r="H42" s="1">
        <v>0</v>
      </c>
      <c r="I42" s="1">
        <v>1</v>
      </c>
      <c r="J42" s="6">
        <v>1</v>
      </c>
      <c r="K42" s="6">
        <v>5</v>
      </c>
      <c r="L42" s="6">
        <v>2</v>
      </c>
      <c r="M42" s="3">
        <v>1479151</v>
      </c>
      <c r="N42" s="2">
        <v>89.03708951959604</v>
      </c>
      <c r="O42" s="3">
        <v>1231777</v>
      </c>
      <c r="P42" s="1">
        <v>40</v>
      </c>
      <c r="Q42" s="1">
        <v>0</v>
      </c>
      <c r="R42" s="1">
        <v>0</v>
      </c>
      <c r="S42" s="1">
        <v>0</v>
      </c>
      <c r="T42" s="1">
        <v>0</v>
      </c>
    </row>
    <row r="43" spans="1:20" ht="13.5" customHeight="1">
      <c r="A43" s="1" t="s">
        <v>23</v>
      </c>
      <c r="B43" s="1" t="s">
        <v>35</v>
      </c>
      <c r="C43" s="1" t="s">
        <v>25</v>
      </c>
      <c r="D43" s="1" t="s">
        <v>26</v>
      </c>
      <c r="E43" s="1">
        <v>12</v>
      </c>
      <c r="F43" s="1" t="s">
        <v>16</v>
      </c>
      <c r="G43" s="1">
        <v>1985</v>
      </c>
      <c r="H43" s="1">
        <v>0</v>
      </c>
      <c r="I43" s="1">
        <v>1</v>
      </c>
      <c r="J43" s="6">
        <v>1</v>
      </c>
      <c r="K43" s="6">
        <v>5</v>
      </c>
      <c r="L43" s="6">
        <v>2</v>
      </c>
      <c r="M43" s="1">
        <v>1489003</v>
      </c>
      <c r="N43" s="1">
        <f>1309850/M43*100</f>
        <v>87.96825795515522</v>
      </c>
      <c r="O43" s="1">
        <v>1231323</v>
      </c>
      <c r="P43" s="1">
        <v>40</v>
      </c>
      <c r="Q43" s="1">
        <v>2518</v>
      </c>
      <c r="R43" s="1">
        <f aca="true" t="shared" si="4" ref="R43:R48">Q43/O43*100</f>
        <v>0.20449548981055338</v>
      </c>
      <c r="S43" s="1">
        <v>0</v>
      </c>
      <c r="T43" s="1">
        <f aca="true" t="shared" si="5" ref="T43:T48">S43/P43*100</f>
        <v>0</v>
      </c>
    </row>
    <row r="44" spans="1:20" ht="13.5" customHeight="1">
      <c r="A44" s="1" t="s">
        <v>23</v>
      </c>
      <c r="B44" s="1" t="s">
        <v>35</v>
      </c>
      <c r="C44" s="1" t="s">
        <v>25</v>
      </c>
      <c r="D44" s="1" t="s">
        <v>26</v>
      </c>
      <c r="E44" s="1">
        <v>6</v>
      </c>
      <c r="F44" s="1" t="s">
        <v>16</v>
      </c>
      <c r="G44" s="1">
        <v>1990</v>
      </c>
      <c r="H44" s="1">
        <v>0</v>
      </c>
      <c r="I44" s="1">
        <v>1</v>
      </c>
      <c r="J44" s="7">
        <v>1</v>
      </c>
      <c r="K44" s="7">
        <v>5</v>
      </c>
      <c r="L44" s="7">
        <v>2</v>
      </c>
      <c r="M44" s="1">
        <v>1487109</v>
      </c>
      <c r="N44" s="1">
        <f>1261801/M44*100</f>
        <v>84.84926121757047</v>
      </c>
      <c r="O44" s="1">
        <v>1163296</v>
      </c>
      <c r="P44" s="1">
        <v>40</v>
      </c>
      <c r="Q44" s="1">
        <v>71311</v>
      </c>
      <c r="R44" s="1">
        <f t="shared" si="4"/>
        <v>6.130082111517619</v>
      </c>
      <c r="S44" s="1">
        <v>2</v>
      </c>
      <c r="T44" s="1">
        <f t="shared" si="5"/>
        <v>5</v>
      </c>
    </row>
    <row r="45" spans="1:20" ht="13.5" customHeight="1">
      <c r="A45" s="1" t="s">
        <v>23</v>
      </c>
      <c r="B45" s="1" t="s">
        <v>35</v>
      </c>
      <c r="C45" s="1" t="s">
        <v>25</v>
      </c>
      <c r="D45" s="1" t="s">
        <v>26</v>
      </c>
      <c r="E45" s="1">
        <v>23</v>
      </c>
      <c r="F45" s="1" t="s">
        <v>18</v>
      </c>
      <c r="G45" s="1">
        <v>1995</v>
      </c>
      <c r="H45" s="1">
        <v>0</v>
      </c>
      <c r="I45" s="1">
        <v>2</v>
      </c>
      <c r="J45" s="7">
        <v>1</v>
      </c>
      <c r="K45" s="7">
        <v>4</v>
      </c>
      <c r="L45" s="7">
        <v>2</v>
      </c>
      <c r="M45" s="1">
        <v>1479131</v>
      </c>
      <c r="N45" s="1">
        <f>1177354/M45*100</f>
        <v>79.59768269341932</v>
      </c>
      <c r="O45" s="1">
        <v>959969</v>
      </c>
      <c r="P45" s="1">
        <v>45</v>
      </c>
      <c r="Q45" s="1">
        <v>62755</v>
      </c>
      <c r="R45" s="1">
        <f t="shared" si="4"/>
        <v>6.53719026343559</v>
      </c>
      <c r="S45" s="1">
        <v>2</v>
      </c>
      <c r="T45" s="1">
        <f t="shared" si="5"/>
        <v>4.444444444444445</v>
      </c>
    </row>
    <row r="46" spans="1:20" ht="13.5" customHeight="1">
      <c r="A46" s="1" t="s">
        <v>23</v>
      </c>
      <c r="B46" s="1" t="s">
        <v>35</v>
      </c>
      <c r="C46" s="1" t="s">
        <v>25</v>
      </c>
      <c r="D46" s="1" t="s">
        <v>26</v>
      </c>
      <c r="E46" s="1">
        <v>16</v>
      </c>
      <c r="F46" s="1" t="s">
        <v>18</v>
      </c>
      <c r="G46" s="1">
        <v>2000</v>
      </c>
      <c r="H46" s="1">
        <v>0</v>
      </c>
      <c r="I46" s="1">
        <v>2</v>
      </c>
      <c r="J46" s="6">
        <v>1</v>
      </c>
      <c r="K46" s="6">
        <v>6</v>
      </c>
      <c r="L46" s="6">
        <v>1</v>
      </c>
      <c r="M46" s="1">
        <v>1436773</v>
      </c>
      <c r="N46" s="1">
        <f>1012539/M46*100</f>
        <v>70.47313667503495</v>
      </c>
      <c r="O46" s="1">
        <v>882824</v>
      </c>
      <c r="P46" s="1">
        <v>31</v>
      </c>
      <c r="Q46" s="1">
        <v>38104</v>
      </c>
      <c r="R46" s="1">
        <f t="shared" si="4"/>
        <v>4.316149085208377</v>
      </c>
      <c r="S46" s="1">
        <v>1</v>
      </c>
      <c r="T46" s="1">
        <f t="shared" si="5"/>
        <v>3.225806451612903</v>
      </c>
    </row>
    <row r="47" spans="1:20" ht="13.5" customHeight="1">
      <c r="A47" s="1" t="s">
        <v>23</v>
      </c>
      <c r="B47" s="1" t="s">
        <v>35</v>
      </c>
      <c r="C47" s="1" t="s">
        <v>25</v>
      </c>
      <c r="D47" s="1" t="s">
        <v>26</v>
      </c>
      <c r="E47" s="1">
        <v>3</v>
      </c>
      <c r="F47" s="1" t="s">
        <v>18</v>
      </c>
      <c r="G47" s="1">
        <v>2005</v>
      </c>
      <c r="H47" s="1">
        <v>0</v>
      </c>
      <c r="I47" s="1">
        <v>2</v>
      </c>
      <c r="J47" s="6">
        <v>1</v>
      </c>
      <c r="K47" s="6">
        <v>6</v>
      </c>
      <c r="L47" s="6">
        <v>1</v>
      </c>
      <c r="M47" s="1">
        <v>1406865</v>
      </c>
      <c r="N47" s="1">
        <f>979852/M47*100</f>
        <v>69.64790509395003</v>
      </c>
      <c r="O47" s="1">
        <v>814335</v>
      </c>
      <c r="P47" s="1">
        <v>31</v>
      </c>
      <c r="Q47" s="1">
        <v>38060</v>
      </c>
      <c r="R47" s="1">
        <f t="shared" si="4"/>
        <v>4.673752202717555</v>
      </c>
      <c r="S47" s="1">
        <v>1</v>
      </c>
      <c r="T47" s="1">
        <f t="shared" si="5"/>
        <v>3.225806451612903</v>
      </c>
    </row>
    <row r="48" spans="1:20" ht="13.5" customHeight="1">
      <c r="A48" s="1" t="s">
        <v>23</v>
      </c>
      <c r="B48" s="1" t="s">
        <v>35</v>
      </c>
      <c r="C48" s="1" t="s">
        <v>25</v>
      </c>
      <c r="D48" s="1" t="s">
        <v>26</v>
      </c>
      <c r="E48" s="1">
        <v>28</v>
      </c>
      <c r="F48" s="1" t="s">
        <v>17</v>
      </c>
      <c r="G48" s="1">
        <v>2010</v>
      </c>
      <c r="H48" s="1">
        <v>0</v>
      </c>
      <c r="I48" s="1">
        <v>2</v>
      </c>
      <c r="J48" s="3">
        <v>1</v>
      </c>
      <c r="K48" s="3">
        <v>6</v>
      </c>
      <c r="L48" s="3">
        <v>2</v>
      </c>
      <c r="M48" s="1">
        <v>1385791</v>
      </c>
      <c r="N48" s="1">
        <f>844249/M48*100</f>
        <v>60.92181288520418</v>
      </c>
      <c r="O48" s="1">
        <v>746035</v>
      </c>
      <c r="P48" s="1">
        <v>40</v>
      </c>
      <c r="Q48" s="1">
        <v>76265</v>
      </c>
      <c r="R48" s="1">
        <f t="shared" si="4"/>
        <v>10.222710730729792</v>
      </c>
      <c r="S48" s="1">
        <v>3</v>
      </c>
      <c r="T48" s="1">
        <f t="shared" si="5"/>
        <v>7.5</v>
      </c>
    </row>
    <row r="49" spans="1:20" ht="13.5" customHeight="1">
      <c r="A49" s="1" t="s">
        <v>23</v>
      </c>
      <c r="B49" s="1" t="s">
        <v>36</v>
      </c>
      <c r="C49" s="1" t="s">
        <v>25</v>
      </c>
      <c r="D49" s="1" t="s">
        <v>26</v>
      </c>
      <c r="E49" s="1">
        <v>15</v>
      </c>
      <c r="F49" s="1" t="s">
        <v>15</v>
      </c>
      <c r="G49" s="1">
        <v>1975</v>
      </c>
      <c r="H49" s="1">
        <v>0</v>
      </c>
      <c r="I49" s="1">
        <v>1</v>
      </c>
      <c r="J49" s="6">
        <v>1</v>
      </c>
      <c r="K49" s="6">
        <v>5</v>
      </c>
      <c r="L49" s="6">
        <v>2</v>
      </c>
      <c r="M49" s="1">
        <v>6355229</v>
      </c>
      <c r="N49" s="2">
        <v>95.03948638200134</v>
      </c>
      <c r="O49" s="1">
        <v>5822081</v>
      </c>
      <c r="P49" s="1">
        <v>80</v>
      </c>
      <c r="Q49" s="1">
        <v>0</v>
      </c>
      <c r="R49" s="1">
        <v>0</v>
      </c>
      <c r="S49" s="1">
        <v>0</v>
      </c>
      <c r="T49" s="1">
        <v>0</v>
      </c>
    </row>
    <row r="50" spans="1:20" ht="13.5" customHeight="1">
      <c r="A50" s="1" t="s">
        <v>23</v>
      </c>
      <c r="B50" s="1" t="s">
        <v>36</v>
      </c>
      <c r="C50" s="1" t="s">
        <v>25</v>
      </c>
      <c r="D50" s="1" t="s">
        <v>26</v>
      </c>
      <c r="E50" s="1">
        <v>8</v>
      </c>
      <c r="F50" s="1" t="s">
        <v>15</v>
      </c>
      <c r="G50" s="1">
        <v>1980</v>
      </c>
      <c r="H50" s="1">
        <v>0</v>
      </c>
      <c r="I50" s="1">
        <v>1</v>
      </c>
      <c r="J50" s="6">
        <v>1</v>
      </c>
      <c r="K50" s="6">
        <v>5</v>
      </c>
      <c r="L50" s="6">
        <v>2</v>
      </c>
      <c r="M50" s="1">
        <v>6647073</v>
      </c>
      <c r="N50" s="1">
        <f>6147154/M50*100</f>
        <v>92.47911073039215</v>
      </c>
      <c r="O50" s="1">
        <v>5766868</v>
      </c>
      <c r="P50" s="1">
        <v>80</v>
      </c>
      <c r="Q50" s="1">
        <v>10001</v>
      </c>
      <c r="R50" s="1">
        <f aca="true" t="shared" si="6" ref="R50:R56">Q50/O50*100</f>
        <v>0.1734216909421197</v>
      </c>
      <c r="S50" s="1">
        <v>0</v>
      </c>
      <c r="T50" s="1">
        <f aca="true" t="shared" si="7" ref="T50:T56">S50/P50*100</f>
        <v>0</v>
      </c>
    </row>
    <row r="51" spans="1:20" ht="13.5" customHeight="1">
      <c r="A51" s="1" t="s">
        <v>23</v>
      </c>
      <c r="B51" s="1" t="s">
        <v>36</v>
      </c>
      <c r="C51" s="1" t="s">
        <v>25</v>
      </c>
      <c r="D51" s="1" t="s">
        <v>26</v>
      </c>
      <c r="E51" s="1">
        <v>12</v>
      </c>
      <c r="F51" s="1" t="s">
        <v>16</v>
      </c>
      <c r="G51" s="1">
        <v>1985</v>
      </c>
      <c r="H51" s="1">
        <v>0</v>
      </c>
      <c r="I51" s="1">
        <v>1</v>
      </c>
      <c r="J51" s="7">
        <v>1</v>
      </c>
      <c r="K51" s="7">
        <v>5</v>
      </c>
      <c r="L51" s="7">
        <v>2</v>
      </c>
      <c r="M51" s="1">
        <v>6950380</v>
      </c>
      <c r="N51" s="1">
        <f>6450360/M51*100</f>
        <v>92.80586097450787</v>
      </c>
      <c r="O51" s="1">
        <v>6119347</v>
      </c>
      <c r="P51" s="1">
        <v>80</v>
      </c>
      <c r="Q51" s="1">
        <v>28074</v>
      </c>
      <c r="R51" s="1">
        <f t="shared" si="6"/>
        <v>0.4587744411290944</v>
      </c>
      <c r="S51" s="1">
        <v>0</v>
      </c>
      <c r="T51" s="1">
        <f t="shared" si="7"/>
        <v>0</v>
      </c>
    </row>
    <row r="52" spans="1:20" ht="13.5" customHeight="1">
      <c r="A52" s="1" t="s">
        <v>23</v>
      </c>
      <c r="B52" s="1" t="s">
        <v>36</v>
      </c>
      <c r="C52" s="1" t="s">
        <v>25</v>
      </c>
      <c r="D52" s="1" t="s">
        <v>26</v>
      </c>
      <c r="E52" s="1">
        <v>6</v>
      </c>
      <c r="F52" s="1" t="s">
        <v>16</v>
      </c>
      <c r="G52" s="1">
        <v>1990</v>
      </c>
      <c r="H52" s="1">
        <v>0</v>
      </c>
      <c r="I52" s="1">
        <v>1</v>
      </c>
      <c r="J52" s="6">
        <v>1</v>
      </c>
      <c r="K52" s="6">
        <v>5</v>
      </c>
      <c r="L52" s="6">
        <v>2</v>
      </c>
      <c r="M52" s="1">
        <v>7258354</v>
      </c>
      <c r="N52" s="1">
        <f>6620304/M52*100</f>
        <v>91.20943949551096</v>
      </c>
      <c r="O52" s="1">
        <v>6247978</v>
      </c>
      <c r="P52" s="1">
        <v>80</v>
      </c>
      <c r="Q52" s="1">
        <v>1784634</v>
      </c>
      <c r="R52" s="1">
        <f t="shared" si="6"/>
        <v>28.563384826258993</v>
      </c>
      <c r="S52" s="1">
        <v>25</v>
      </c>
      <c r="T52" s="1">
        <f t="shared" si="7"/>
        <v>31.25</v>
      </c>
    </row>
    <row r="53" spans="1:20" ht="13.5" customHeight="1">
      <c r="A53" s="1" t="s">
        <v>23</v>
      </c>
      <c r="B53" s="1" t="s">
        <v>36</v>
      </c>
      <c r="C53" s="1" t="s">
        <v>25</v>
      </c>
      <c r="D53" s="1" t="s">
        <v>26</v>
      </c>
      <c r="E53" s="1">
        <v>23</v>
      </c>
      <c r="F53" s="1" t="s">
        <v>18</v>
      </c>
      <c r="G53" s="1">
        <v>1995</v>
      </c>
      <c r="H53" s="1">
        <v>0</v>
      </c>
      <c r="I53" s="1">
        <v>2</v>
      </c>
      <c r="J53" s="7">
        <v>1</v>
      </c>
      <c r="K53" s="7">
        <v>4</v>
      </c>
      <c r="L53" s="7">
        <v>2</v>
      </c>
      <c r="M53" s="1">
        <v>7506236</v>
      </c>
      <c r="N53" s="1">
        <f>6323049/M53*100</f>
        <v>84.23727950999675</v>
      </c>
      <c r="O53" s="1">
        <v>4978569</v>
      </c>
      <c r="P53" s="1">
        <v>90</v>
      </c>
      <c r="Q53" s="1">
        <v>879139</v>
      </c>
      <c r="R53" s="1">
        <f t="shared" si="6"/>
        <v>17.658467724360154</v>
      </c>
      <c r="S53" s="1">
        <v>12</v>
      </c>
      <c r="T53" s="1">
        <f t="shared" si="7"/>
        <v>13.333333333333334</v>
      </c>
    </row>
    <row r="54" spans="1:20" ht="13.5" customHeight="1">
      <c r="A54" s="1" t="s">
        <v>23</v>
      </c>
      <c r="B54" s="1" t="s">
        <v>36</v>
      </c>
      <c r="C54" s="1" t="s">
        <v>25</v>
      </c>
      <c r="D54" s="1" t="s">
        <v>26</v>
      </c>
      <c r="E54" s="1">
        <v>16</v>
      </c>
      <c r="F54" s="1" t="s">
        <v>18</v>
      </c>
      <c r="G54" s="1">
        <v>2000</v>
      </c>
      <c r="H54" s="1">
        <v>0</v>
      </c>
      <c r="I54" s="1">
        <v>2</v>
      </c>
      <c r="J54" s="6">
        <v>1</v>
      </c>
      <c r="K54" s="6">
        <v>6</v>
      </c>
      <c r="L54" s="6">
        <v>1</v>
      </c>
      <c r="M54" s="1">
        <v>7596073</v>
      </c>
      <c r="N54" s="1">
        <f>5742208/M54*100</f>
        <v>75.59442885817448</v>
      </c>
      <c r="O54" s="1">
        <v>4555646</v>
      </c>
      <c r="P54" s="1">
        <v>71</v>
      </c>
      <c r="Q54" s="1">
        <v>702479</v>
      </c>
      <c r="R54" s="1">
        <f t="shared" si="6"/>
        <v>15.419964588995722</v>
      </c>
      <c r="S54" s="1">
        <v>10</v>
      </c>
      <c r="T54" s="1">
        <f t="shared" si="7"/>
        <v>14.084507042253522</v>
      </c>
    </row>
    <row r="55" spans="1:20" ht="13.5" customHeight="1">
      <c r="A55" s="1" t="s">
        <v>23</v>
      </c>
      <c r="B55" s="1" t="s">
        <v>36</v>
      </c>
      <c r="C55" s="1" t="s">
        <v>25</v>
      </c>
      <c r="D55" s="1" t="s">
        <v>26</v>
      </c>
      <c r="E55" s="1">
        <v>3</v>
      </c>
      <c r="F55" s="1" t="s">
        <v>18</v>
      </c>
      <c r="G55" s="1">
        <v>2005</v>
      </c>
      <c r="H55" s="1">
        <v>0</v>
      </c>
      <c r="I55" s="1">
        <v>2</v>
      </c>
      <c r="J55" s="6">
        <v>1</v>
      </c>
      <c r="K55" s="6">
        <v>6</v>
      </c>
      <c r="L55" s="6">
        <v>1</v>
      </c>
      <c r="M55" s="1">
        <v>7638811</v>
      </c>
      <c r="N55" s="1">
        <f>5573739/M55*100</f>
        <v>72.96605453387969</v>
      </c>
      <c r="O55" s="1">
        <v>4384561</v>
      </c>
      <c r="P55" s="1">
        <v>63</v>
      </c>
      <c r="Q55" s="1">
        <v>693464</v>
      </c>
      <c r="R55" s="1">
        <f t="shared" si="6"/>
        <v>15.816041788448148</v>
      </c>
      <c r="S55" s="1">
        <v>11</v>
      </c>
      <c r="T55" s="1">
        <f t="shared" si="7"/>
        <v>17.46031746031746</v>
      </c>
    </row>
    <row r="56" spans="1:20" ht="13.5" customHeight="1">
      <c r="A56" s="1" t="s">
        <v>23</v>
      </c>
      <c r="B56" s="1" t="s">
        <v>36</v>
      </c>
      <c r="C56" s="1" t="s">
        <v>25</v>
      </c>
      <c r="D56" s="1" t="s">
        <v>26</v>
      </c>
      <c r="E56" s="1">
        <v>28</v>
      </c>
      <c r="F56" s="1" t="s">
        <v>17</v>
      </c>
      <c r="G56" s="1">
        <v>2010</v>
      </c>
      <c r="H56" s="1">
        <v>0</v>
      </c>
      <c r="I56" s="1">
        <v>2</v>
      </c>
      <c r="J56" s="3">
        <v>1</v>
      </c>
      <c r="K56" s="3">
        <v>6</v>
      </c>
      <c r="L56" s="3">
        <v>2</v>
      </c>
      <c r="M56" s="1">
        <v>7694756</v>
      </c>
      <c r="N56" s="1">
        <f>4973519/M56*100</f>
        <v>64.63517491652757</v>
      </c>
      <c r="O56" s="1">
        <v>4263026</v>
      </c>
      <c r="P56" s="1">
        <v>80</v>
      </c>
      <c r="Q56" s="1">
        <v>1117227</v>
      </c>
      <c r="R56" s="1">
        <f t="shared" si="6"/>
        <v>26.207370069992535</v>
      </c>
      <c r="S56" s="1">
        <v>18</v>
      </c>
      <c r="T56" s="1">
        <f t="shared" si="7"/>
        <v>22.5</v>
      </c>
    </row>
    <row r="57" spans="1:20" ht="13.5" customHeight="1">
      <c r="A57" s="1" t="s">
        <v>23</v>
      </c>
      <c r="B57" s="1" t="s">
        <v>37</v>
      </c>
      <c r="C57" s="1" t="s">
        <v>25</v>
      </c>
      <c r="D57" s="1" t="s">
        <v>26</v>
      </c>
      <c r="E57" s="1">
        <v>8</v>
      </c>
      <c r="F57" s="1" t="s">
        <v>15</v>
      </c>
      <c r="G57" s="1">
        <v>1980</v>
      </c>
      <c r="H57" s="1">
        <v>0</v>
      </c>
      <c r="I57" s="1">
        <v>1</v>
      </c>
      <c r="J57" s="6">
        <v>1</v>
      </c>
      <c r="K57" s="6">
        <v>5</v>
      </c>
      <c r="L57" s="6">
        <v>2</v>
      </c>
      <c r="M57" s="3">
        <v>1111578</v>
      </c>
      <c r="N57" s="2">
        <v>91.56280530920907</v>
      </c>
      <c r="O57" s="3">
        <v>955120</v>
      </c>
      <c r="P57" s="1">
        <v>40</v>
      </c>
      <c r="Q57" s="1">
        <v>0</v>
      </c>
      <c r="R57" s="1">
        <v>0</v>
      </c>
      <c r="S57" s="1">
        <v>0</v>
      </c>
      <c r="T57" s="1">
        <v>0</v>
      </c>
    </row>
    <row r="58" spans="1:20" ht="13.5" customHeight="1">
      <c r="A58" s="1" t="s">
        <v>23</v>
      </c>
      <c r="B58" s="1" t="s">
        <v>37</v>
      </c>
      <c r="C58" s="1" t="s">
        <v>25</v>
      </c>
      <c r="D58" s="1" t="s">
        <v>26</v>
      </c>
      <c r="E58" s="1">
        <v>12</v>
      </c>
      <c r="F58" s="1" t="s">
        <v>16</v>
      </c>
      <c r="G58" s="1">
        <v>1985</v>
      </c>
      <c r="H58" s="1">
        <v>0</v>
      </c>
      <c r="I58" s="1">
        <v>1</v>
      </c>
      <c r="J58" s="6">
        <v>1</v>
      </c>
      <c r="K58" s="6">
        <v>5</v>
      </c>
      <c r="L58" s="6">
        <v>2</v>
      </c>
      <c r="M58" s="1">
        <v>1155684</v>
      </c>
      <c r="N58" s="1">
        <f>1054558/M58*100</f>
        <v>91.24968416972114</v>
      </c>
      <c r="O58" s="1">
        <v>995215</v>
      </c>
      <c r="P58" s="1">
        <v>40</v>
      </c>
      <c r="Q58" s="1">
        <v>5433</v>
      </c>
      <c r="R58" s="1">
        <f>Q58/O58*100</f>
        <v>0.5459121898283286</v>
      </c>
      <c r="S58" s="1">
        <v>0</v>
      </c>
      <c r="T58" s="1">
        <f aca="true" t="shared" si="8" ref="T58:T63">S58/P58*100</f>
        <v>0</v>
      </c>
    </row>
    <row r="59" spans="1:20" ht="13.5" customHeight="1">
      <c r="A59" s="1" t="s">
        <v>23</v>
      </c>
      <c r="B59" s="1" t="s">
        <v>37</v>
      </c>
      <c r="C59" s="1" t="s">
        <v>25</v>
      </c>
      <c r="D59" s="1" t="s">
        <v>26</v>
      </c>
      <c r="E59" s="1">
        <v>6</v>
      </c>
      <c r="F59" s="1" t="s">
        <v>16</v>
      </c>
      <c r="G59" s="1">
        <v>1990</v>
      </c>
      <c r="H59" s="1">
        <v>0</v>
      </c>
      <c r="I59" s="1">
        <v>1</v>
      </c>
      <c r="J59" s="6">
        <v>1</v>
      </c>
      <c r="K59" s="6">
        <v>5</v>
      </c>
      <c r="L59" s="6">
        <v>2</v>
      </c>
      <c r="M59" s="1">
        <v>1194848</v>
      </c>
      <c r="N59" s="1">
        <f>1069369/M59*100</f>
        <v>89.49832949463028</v>
      </c>
      <c r="O59" s="1">
        <v>990364</v>
      </c>
      <c r="P59" s="1">
        <v>40</v>
      </c>
      <c r="Q59" s="1">
        <v>2440</v>
      </c>
      <c r="R59" s="1">
        <f>Q59/O59*100</f>
        <v>0.2463740604464621</v>
      </c>
      <c r="S59" s="1">
        <v>0</v>
      </c>
      <c r="T59" s="1">
        <f t="shared" si="8"/>
        <v>0</v>
      </c>
    </row>
    <row r="60" spans="1:20" ht="13.5" customHeight="1">
      <c r="A60" s="1" t="s">
        <v>23</v>
      </c>
      <c r="B60" s="1" t="s">
        <v>37</v>
      </c>
      <c r="C60" s="1" t="s">
        <v>25</v>
      </c>
      <c r="D60" s="1" t="s">
        <v>26</v>
      </c>
      <c r="E60" s="1">
        <v>23</v>
      </c>
      <c r="F60" s="1" t="s">
        <v>18</v>
      </c>
      <c r="G60" s="1">
        <v>1995</v>
      </c>
      <c r="H60" s="1">
        <v>0</v>
      </c>
      <c r="I60" s="1">
        <v>2</v>
      </c>
      <c r="J60" s="7">
        <v>1</v>
      </c>
      <c r="K60" s="7">
        <v>4</v>
      </c>
      <c r="L60" s="7">
        <v>2</v>
      </c>
      <c r="M60" s="1">
        <v>1241420</v>
      </c>
      <c r="N60" s="1">
        <f>1050546/M60*100</f>
        <v>84.62454286220618</v>
      </c>
      <c r="O60" s="1">
        <v>842418</v>
      </c>
      <c r="P60" s="1">
        <v>40</v>
      </c>
      <c r="Q60" s="1">
        <v>4252</v>
      </c>
      <c r="R60" s="1">
        <f>Q60/O60*100</f>
        <v>0.5047375530912207</v>
      </c>
      <c r="S60" s="1">
        <v>0</v>
      </c>
      <c r="T60" s="1">
        <f t="shared" si="8"/>
        <v>0</v>
      </c>
    </row>
    <row r="61" spans="1:20" ht="13.5" customHeight="1">
      <c r="A61" s="1" t="s">
        <v>23</v>
      </c>
      <c r="B61" s="1" t="s">
        <v>37</v>
      </c>
      <c r="C61" s="1" t="s">
        <v>25</v>
      </c>
      <c r="D61" s="1" t="s">
        <v>26</v>
      </c>
      <c r="E61" s="1">
        <v>16</v>
      </c>
      <c r="F61" s="1" t="s">
        <v>18</v>
      </c>
      <c r="G61" s="1">
        <v>2000</v>
      </c>
      <c r="H61" s="1">
        <v>0</v>
      </c>
      <c r="I61" s="1">
        <v>2</v>
      </c>
      <c r="J61" s="6">
        <v>1</v>
      </c>
      <c r="K61" s="6">
        <v>6</v>
      </c>
      <c r="L61" s="6">
        <v>1</v>
      </c>
      <c r="M61" s="1">
        <v>1263020</v>
      </c>
      <c r="N61" s="1">
        <f>938848/M61*100</f>
        <v>74.33358141597124</v>
      </c>
      <c r="O61" s="1">
        <v>809817</v>
      </c>
      <c r="P61" s="1">
        <v>31</v>
      </c>
      <c r="Q61" s="1">
        <v>2124</v>
      </c>
      <c r="R61" s="1">
        <f>Q61/O61*100</f>
        <v>0.2622814784080848</v>
      </c>
      <c r="S61" s="1">
        <v>0</v>
      </c>
      <c r="T61" s="1">
        <f t="shared" si="8"/>
        <v>0</v>
      </c>
    </row>
    <row r="62" spans="1:20" ht="13.5" customHeight="1">
      <c r="A62" s="1" t="s">
        <v>23</v>
      </c>
      <c r="B62" s="1" t="s">
        <v>37</v>
      </c>
      <c r="C62" s="1" t="s">
        <v>25</v>
      </c>
      <c r="D62" s="1" t="s">
        <v>26</v>
      </c>
      <c r="E62" s="1">
        <v>3</v>
      </c>
      <c r="F62" s="1" t="s">
        <v>18</v>
      </c>
      <c r="G62" s="1">
        <v>2005</v>
      </c>
      <c r="H62" s="1">
        <v>0</v>
      </c>
      <c r="I62" s="1">
        <v>2</v>
      </c>
      <c r="J62" s="6">
        <v>1</v>
      </c>
      <c r="K62" s="6">
        <v>6</v>
      </c>
      <c r="L62" s="6">
        <v>1</v>
      </c>
      <c r="M62" s="1">
        <v>1287325</v>
      </c>
      <c r="N62" s="1">
        <f>919866/M62*100</f>
        <v>71.45561532635504</v>
      </c>
      <c r="O62" s="1">
        <v>789639</v>
      </c>
      <c r="P62" s="1">
        <v>35</v>
      </c>
      <c r="Q62" s="1">
        <v>6886</v>
      </c>
      <c r="R62" s="1">
        <f>Q62/O62*100</f>
        <v>0.8720440606403685</v>
      </c>
      <c r="S62" s="1">
        <v>0</v>
      </c>
      <c r="T62" s="1">
        <f t="shared" si="8"/>
        <v>0</v>
      </c>
    </row>
    <row r="63" spans="1:20" ht="13.5" customHeight="1">
      <c r="A63" s="1" t="s">
        <v>23</v>
      </c>
      <c r="B63" s="1" t="s">
        <v>37</v>
      </c>
      <c r="C63" s="1" t="s">
        <v>25</v>
      </c>
      <c r="D63" s="1" t="s">
        <v>26</v>
      </c>
      <c r="E63" s="1">
        <v>28</v>
      </c>
      <c r="F63" s="1" t="s">
        <v>17</v>
      </c>
      <c r="G63" s="1">
        <v>2010</v>
      </c>
      <c r="H63" s="1">
        <v>0</v>
      </c>
      <c r="I63" s="1">
        <v>2</v>
      </c>
      <c r="J63" s="3">
        <v>1</v>
      </c>
      <c r="K63" s="3">
        <v>6</v>
      </c>
      <c r="L63" s="3">
        <v>2</v>
      </c>
      <c r="P63" s="1">
        <v>35</v>
      </c>
      <c r="R63" s="1">
        <v>6.3</v>
      </c>
      <c r="S63" s="1">
        <v>2</v>
      </c>
      <c r="T63" s="1">
        <f t="shared" si="8"/>
        <v>5.714285714285714</v>
      </c>
    </row>
    <row r="64" spans="1:20" ht="13.5" customHeight="1">
      <c r="A64" s="1" t="s">
        <v>23</v>
      </c>
      <c r="B64" s="1" t="s">
        <v>38</v>
      </c>
      <c r="C64" s="1" t="s">
        <v>25</v>
      </c>
      <c r="D64" s="1" t="s">
        <v>26</v>
      </c>
      <c r="E64" s="1">
        <v>8</v>
      </c>
      <c r="F64" s="1" t="s">
        <v>15</v>
      </c>
      <c r="G64" s="1">
        <v>1980</v>
      </c>
      <c r="H64" s="1">
        <v>0</v>
      </c>
      <c r="I64" s="1">
        <v>1</v>
      </c>
      <c r="J64" s="6">
        <v>1</v>
      </c>
      <c r="K64" s="6">
        <v>5</v>
      </c>
      <c r="L64" s="6">
        <v>2</v>
      </c>
      <c r="M64" s="3">
        <v>287018</v>
      </c>
      <c r="N64" s="2">
        <v>75.37750245629195</v>
      </c>
      <c r="O64" s="3">
        <v>203731</v>
      </c>
      <c r="P64" s="1">
        <v>30</v>
      </c>
      <c r="Q64" s="1">
        <v>0</v>
      </c>
      <c r="R64" s="1">
        <v>0</v>
      </c>
      <c r="S64" s="1">
        <v>0</v>
      </c>
      <c r="T64" s="1">
        <v>0</v>
      </c>
    </row>
    <row r="65" spans="1:20" ht="13.5" customHeight="1">
      <c r="A65" s="1" t="s">
        <v>23</v>
      </c>
      <c r="B65" s="1" t="s">
        <v>38</v>
      </c>
      <c r="C65" s="1" t="s">
        <v>25</v>
      </c>
      <c r="D65" s="1" t="s">
        <v>26</v>
      </c>
      <c r="E65" s="1">
        <v>12</v>
      </c>
      <c r="F65" s="1" t="s">
        <v>16</v>
      </c>
      <c r="G65" s="1">
        <v>1985</v>
      </c>
      <c r="H65" s="1">
        <v>0</v>
      </c>
      <c r="I65" s="1">
        <v>1</v>
      </c>
      <c r="J65" s="6">
        <v>1</v>
      </c>
      <c r="K65" s="6">
        <v>5</v>
      </c>
      <c r="L65" s="6">
        <v>2</v>
      </c>
      <c r="M65" s="1">
        <v>296641</v>
      </c>
      <c r="N65" s="1">
        <f>228248/M65*100</f>
        <v>76.94418505870732</v>
      </c>
      <c r="O65" s="1">
        <v>216439</v>
      </c>
      <c r="P65" s="1">
        <v>30</v>
      </c>
      <c r="Q65" s="1">
        <v>813</v>
      </c>
      <c r="R65" s="1">
        <f>Q65/O65*100</f>
        <v>0.3756254649115917</v>
      </c>
      <c r="S65" s="1">
        <v>0</v>
      </c>
      <c r="T65" s="1">
        <f>S65/P65*100</f>
        <v>0</v>
      </c>
    </row>
    <row r="66" spans="1:20" ht="13.5" customHeight="1">
      <c r="A66" s="1" t="s">
        <v>23</v>
      </c>
      <c r="B66" s="1" t="s">
        <v>38</v>
      </c>
      <c r="C66" s="1" t="s">
        <v>25</v>
      </c>
      <c r="D66" s="1" t="s">
        <v>26</v>
      </c>
      <c r="E66" s="1">
        <v>6</v>
      </c>
      <c r="F66" s="1" t="s">
        <v>16</v>
      </c>
      <c r="G66" s="1">
        <v>1990</v>
      </c>
      <c r="H66" s="1">
        <v>0</v>
      </c>
      <c r="I66" s="1">
        <v>1</v>
      </c>
      <c r="J66" s="6">
        <v>1</v>
      </c>
      <c r="K66" s="6">
        <v>5</v>
      </c>
      <c r="L66" s="6">
        <v>2</v>
      </c>
      <c r="M66" s="1">
        <v>304688</v>
      </c>
      <c r="O66" s="1">
        <v>220789</v>
      </c>
      <c r="P66" s="1">
        <v>30</v>
      </c>
      <c r="Q66" s="1">
        <v>398</v>
      </c>
      <c r="R66" s="1">
        <f>Q66/O66*100</f>
        <v>0.18026260366232014</v>
      </c>
      <c r="S66" s="1">
        <v>0</v>
      </c>
      <c r="T66" s="1">
        <f>S66/P66*100</f>
        <v>0</v>
      </c>
    </row>
    <row r="67" spans="1:20" ht="13.5" customHeight="1">
      <c r="A67" s="1" t="s">
        <v>23</v>
      </c>
      <c r="B67" s="1" t="s">
        <v>38</v>
      </c>
      <c r="C67" s="1" t="s">
        <v>25</v>
      </c>
      <c r="D67" s="1" t="s">
        <v>26</v>
      </c>
      <c r="E67" s="1">
        <v>23</v>
      </c>
      <c r="F67" s="1" t="s">
        <v>18</v>
      </c>
      <c r="G67" s="1">
        <v>1995</v>
      </c>
      <c r="H67" s="1">
        <v>0</v>
      </c>
      <c r="I67" s="1">
        <v>2</v>
      </c>
      <c r="J67" s="7">
        <v>1</v>
      </c>
      <c r="K67" s="7">
        <v>4</v>
      </c>
      <c r="L67" s="7">
        <v>2</v>
      </c>
      <c r="M67" s="1">
        <v>318785</v>
      </c>
      <c r="N67" s="1">
        <f>230149/M67*100</f>
        <v>72.19568047430086</v>
      </c>
      <c r="O67" s="1">
        <v>189244</v>
      </c>
      <c r="P67" s="1">
        <v>30</v>
      </c>
      <c r="Q67" s="1">
        <v>0</v>
      </c>
      <c r="R67" s="1">
        <v>0</v>
      </c>
      <c r="S67" s="1">
        <v>0</v>
      </c>
      <c r="T67" s="1">
        <v>0</v>
      </c>
    </row>
    <row r="68" spans="1:20" ht="13.5" customHeight="1">
      <c r="A68" s="1" t="s">
        <v>23</v>
      </c>
      <c r="B68" s="1" t="s">
        <v>39</v>
      </c>
      <c r="C68" s="1" t="s">
        <v>25</v>
      </c>
      <c r="D68" s="1" t="s">
        <v>26</v>
      </c>
      <c r="E68" s="1">
        <v>15</v>
      </c>
      <c r="F68" s="1" t="s">
        <v>15</v>
      </c>
      <c r="G68" s="1">
        <v>1975</v>
      </c>
      <c r="H68" s="1">
        <v>0</v>
      </c>
      <c r="I68" s="1">
        <v>1</v>
      </c>
      <c r="J68" s="6">
        <v>1</v>
      </c>
      <c r="K68" s="6">
        <v>5</v>
      </c>
      <c r="L68" s="6">
        <v>2</v>
      </c>
      <c r="M68" s="1">
        <v>3431020</v>
      </c>
      <c r="N68" s="2">
        <v>93.92961859738503</v>
      </c>
      <c r="O68" s="1">
        <v>3047564</v>
      </c>
      <c r="P68" s="1">
        <v>60</v>
      </c>
      <c r="Q68" s="1">
        <v>0</v>
      </c>
      <c r="R68" s="1">
        <v>0</v>
      </c>
      <c r="S68" s="1">
        <v>0</v>
      </c>
      <c r="T68" s="1">
        <v>0</v>
      </c>
    </row>
    <row r="69" spans="1:20" ht="13.5" customHeight="1">
      <c r="A69" s="1" t="s">
        <v>23</v>
      </c>
      <c r="B69" s="1" t="s">
        <v>39</v>
      </c>
      <c r="C69" s="1" t="s">
        <v>25</v>
      </c>
      <c r="D69" s="1" t="s">
        <v>26</v>
      </c>
      <c r="E69" s="1">
        <v>8</v>
      </c>
      <c r="F69" s="1" t="s">
        <v>15</v>
      </c>
      <c r="G69" s="1">
        <v>1980</v>
      </c>
      <c r="H69" s="1">
        <v>0</v>
      </c>
      <c r="I69" s="1">
        <v>1</v>
      </c>
      <c r="J69" s="7">
        <v>1</v>
      </c>
      <c r="K69" s="7">
        <v>5</v>
      </c>
      <c r="L69" s="7">
        <v>2</v>
      </c>
      <c r="M69" s="1">
        <v>3498679</v>
      </c>
      <c r="N69" s="1">
        <f>3201158/M69*100</f>
        <v>91.49619041929824</v>
      </c>
      <c r="O69" s="1">
        <v>2947838</v>
      </c>
      <c r="P69" s="1">
        <v>60</v>
      </c>
      <c r="Q69" s="1">
        <v>15627</v>
      </c>
      <c r="R69" s="1">
        <f aca="true" t="shared" si="9" ref="R69:R75">Q69/O69*100</f>
        <v>0.5301173266644911</v>
      </c>
      <c r="S69" s="1">
        <v>0</v>
      </c>
      <c r="T69" s="1">
        <f aca="true" t="shared" si="10" ref="T69:T75">S69/P69*100</f>
        <v>0</v>
      </c>
    </row>
    <row r="70" spans="1:20" ht="13.5" customHeight="1">
      <c r="A70" s="1" t="s">
        <v>23</v>
      </c>
      <c r="B70" s="1" t="s">
        <v>39</v>
      </c>
      <c r="C70" s="1" t="s">
        <v>25</v>
      </c>
      <c r="D70" s="1" t="s">
        <v>26</v>
      </c>
      <c r="E70" s="1">
        <v>12</v>
      </c>
      <c r="F70" s="1" t="s">
        <v>16</v>
      </c>
      <c r="G70" s="1">
        <v>1985</v>
      </c>
      <c r="H70" s="1">
        <v>0</v>
      </c>
      <c r="I70" s="1">
        <v>1</v>
      </c>
      <c r="J70" s="6">
        <v>1</v>
      </c>
      <c r="K70" s="6">
        <v>5</v>
      </c>
      <c r="L70" s="6">
        <v>2</v>
      </c>
      <c r="M70" s="1">
        <v>3555596</v>
      </c>
      <c r="N70" s="1">
        <f>3250314/M70*100</f>
        <v>91.4140414152789</v>
      </c>
      <c r="O70" s="1">
        <v>3016556</v>
      </c>
      <c r="P70" s="1">
        <v>60</v>
      </c>
      <c r="Q70" s="1">
        <v>33978</v>
      </c>
      <c r="R70" s="1">
        <f t="shared" si="9"/>
        <v>1.1263838629218221</v>
      </c>
      <c r="S70" s="1">
        <v>0</v>
      </c>
      <c r="T70" s="1">
        <f t="shared" si="10"/>
        <v>0</v>
      </c>
    </row>
    <row r="71" spans="1:20" ht="13.5" customHeight="1">
      <c r="A71" s="1" t="s">
        <v>23</v>
      </c>
      <c r="B71" s="1" t="s">
        <v>39</v>
      </c>
      <c r="C71" s="1" t="s">
        <v>25</v>
      </c>
      <c r="D71" s="1" t="s">
        <v>26</v>
      </c>
      <c r="E71" s="1">
        <v>6</v>
      </c>
      <c r="F71" s="1" t="s">
        <v>16</v>
      </c>
      <c r="G71" s="1">
        <v>1990</v>
      </c>
      <c r="H71" s="1">
        <v>0</v>
      </c>
      <c r="I71" s="1">
        <v>1</v>
      </c>
      <c r="J71" s="6">
        <v>1</v>
      </c>
      <c r="K71" s="6">
        <v>5</v>
      </c>
      <c r="L71" s="6">
        <v>2</v>
      </c>
      <c r="M71" s="1">
        <v>3623714</v>
      </c>
      <c r="N71" s="1">
        <f>3224043/M71*100</f>
        <v>88.97068035722467</v>
      </c>
      <c r="O71" s="1">
        <v>2914160</v>
      </c>
      <c r="P71" s="1">
        <v>60</v>
      </c>
      <c r="Q71" s="1">
        <v>148450</v>
      </c>
      <c r="R71" s="1">
        <f t="shared" si="9"/>
        <v>5.094092294177396</v>
      </c>
      <c r="S71" s="1">
        <v>3</v>
      </c>
      <c r="T71" s="1">
        <f t="shared" si="10"/>
        <v>5</v>
      </c>
    </row>
    <row r="72" spans="1:20" ht="13.5" customHeight="1">
      <c r="A72" s="1" t="s">
        <v>23</v>
      </c>
      <c r="B72" s="1" t="s">
        <v>39</v>
      </c>
      <c r="C72" s="1" t="s">
        <v>25</v>
      </c>
      <c r="D72" s="1" t="s">
        <v>26</v>
      </c>
      <c r="E72" s="1">
        <v>23</v>
      </c>
      <c r="F72" s="1" t="s">
        <v>18</v>
      </c>
      <c r="G72" s="1">
        <v>1995</v>
      </c>
      <c r="H72" s="1">
        <v>0</v>
      </c>
      <c r="I72" s="1">
        <v>2</v>
      </c>
      <c r="J72" s="7">
        <v>1</v>
      </c>
      <c r="K72" s="7">
        <v>4</v>
      </c>
      <c r="L72" s="7">
        <v>2</v>
      </c>
      <c r="M72" s="1">
        <v>3682932</v>
      </c>
      <c r="N72" s="1">
        <f>3056187/M72*100</f>
        <v>82.98244442199857</v>
      </c>
      <c r="O72" s="1">
        <v>2202290</v>
      </c>
      <c r="P72" s="1">
        <v>60</v>
      </c>
      <c r="Q72" s="1">
        <v>217194</v>
      </c>
      <c r="R72" s="1">
        <f t="shared" si="9"/>
        <v>9.862188903368766</v>
      </c>
      <c r="S72" s="1">
        <v>5</v>
      </c>
      <c r="T72" s="1">
        <f t="shared" si="10"/>
        <v>8.333333333333332</v>
      </c>
    </row>
    <row r="73" spans="1:20" ht="13.5" customHeight="1">
      <c r="A73" s="1" t="s">
        <v>23</v>
      </c>
      <c r="B73" s="1" t="s">
        <v>39</v>
      </c>
      <c r="C73" s="1" t="s">
        <v>25</v>
      </c>
      <c r="D73" s="1" t="s">
        <v>26</v>
      </c>
      <c r="E73" s="1">
        <v>16</v>
      </c>
      <c r="F73" s="1" t="s">
        <v>18</v>
      </c>
      <c r="G73" s="1">
        <v>2000</v>
      </c>
      <c r="H73" s="1">
        <v>0</v>
      </c>
      <c r="I73" s="1">
        <v>2</v>
      </c>
      <c r="J73" s="6">
        <v>1</v>
      </c>
      <c r="K73" s="6">
        <v>6</v>
      </c>
      <c r="L73" s="6">
        <v>1</v>
      </c>
      <c r="M73" s="1">
        <v>3671146</v>
      </c>
      <c r="N73" s="1">
        <f>2641647/M73*100</f>
        <v>71.95701287826745</v>
      </c>
      <c r="O73" s="1">
        <v>2036407</v>
      </c>
      <c r="P73" s="1">
        <v>47</v>
      </c>
      <c r="Q73" s="1">
        <v>153935</v>
      </c>
      <c r="R73" s="1">
        <f t="shared" si="9"/>
        <v>7.559147066377204</v>
      </c>
      <c r="S73" s="1">
        <v>3</v>
      </c>
      <c r="T73" s="1">
        <f t="shared" si="10"/>
        <v>6.382978723404255</v>
      </c>
    </row>
    <row r="74" spans="1:20" ht="13.5" customHeight="1">
      <c r="A74" s="1" t="s">
        <v>23</v>
      </c>
      <c r="B74" s="1" t="s">
        <v>39</v>
      </c>
      <c r="C74" s="1" t="s">
        <v>25</v>
      </c>
      <c r="D74" s="1" t="s">
        <v>26</v>
      </c>
      <c r="E74" s="1">
        <v>3</v>
      </c>
      <c r="F74" s="1" t="s">
        <v>18</v>
      </c>
      <c r="G74" s="1">
        <v>2005</v>
      </c>
      <c r="H74" s="1">
        <v>0</v>
      </c>
      <c r="I74" s="1">
        <v>2</v>
      </c>
      <c r="J74" s="6">
        <v>1</v>
      </c>
      <c r="K74" s="6">
        <v>6</v>
      </c>
      <c r="L74" s="6">
        <v>1</v>
      </c>
      <c r="M74" s="1">
        <v>3651878</v>
      </c>
      <c r="N74" s="1">
        <f>2606687/M74*100</f>
        <v>71.37935604639586</v>
      </c>
      <c r="O74" s="1">
        <v>2045729</v>
      </c>
      <c r="P74" s="1">
        <v>50</v>
      </c>
      <c r="Q74" s="1">
        <v>173020</v>
      </c>
      <c r="R74" s="1">
        <f t="shared" si="9"/>
        <v>8.45762073080061</v>
      </c>
      <c r="S74" s="1">
        <v>4</v>
      </c>
      <c r="T74" s="1">
        <f t="shared" si="10"/>
        <v>8</v>
      </c>
    </row>
    <row r="75" spans="1:20" ht="13.5" customHeight="1">
      <c r="A75" s="1" t="s">
        <v>23</v>
      </c>
      <c r="B75" s="1" t="s">
        <v>39</v>
      </c>
      <c r="C75" s="1" t="s">
        <v>25</v>
      </c>
      <c r="D75" s="1" t="s">
        <v>26</v>
      </c>
      <c r="E75" s="1">
        <v>28</v>
      </c>
      <c r="F75" s="1" t="s">
        <v>17</v>
      </c>
      <c r="G75" s="1">
        <v>2010</v>
      </c>
      <c r="H75" s="1">
        <v>0</v>
      </c>
      <c r="I75" s="1">
        <v>2</v>
      </c>
      <c r="J75" s="3">
        <v>1</v>
      </c>
      <c r="K75" s="3">
        <v>6</v>
      </c>
      <c r="L75" s="3">
        <v>2</v>
      </c>
      <c r="M75" s="1">
        <v>3635069</v>
      </c>
      <c r="N75" s="1">
        <f>2338487/M75*100</f>
        <v>64.33129604967608</v>
      </c>
      <c r="O75" s="1">
        <v>1894071</v>
      </c>
      <c r="P75" s="1">
        <v>60</v>
      </c>
      <c r="Q75" s="1">
        <v>317065</v>
      </c>
      <c r="R75" s="1">
        <f t="shared" si="9"/>
        <v>16.739868779998215</v>
      </c>
      <c r="S75" s="1">
        <v>9</v>
      </c>
      <c r="T75" s="1">
        <f t="shared" si="10"/>
        <v>15</v>
      </c>
    </row>
    <row r="76" spans="1:20" ht="13.5" customHeight="1">
      <c r="A76" s="1" t="s">
        <v>23</v>
      </c>
      <c r="B76" s="1" t="s">
        <v>40</v>
      </c>
      <c r="C76" s="1" t="s">
        <v>25</v>
      </c>
      <c r="D76" s="1" t="s">
        <v>26</v>
      </c>
      <c r="E76" s="1">
        <v>8</v>
      </c>
      <c r="F76" s="1" t="s">
        <v>15</v>
      </c>
      <c r="G76" s="1">
        <v>1980</v>
      </c>
      <c r="H76" s="1">
        <v>0</v>
      </c>
      <c r="I76" s="1">
        <v>1</v>
      </c>
      <c r="J76" s="6">
        <v>1</v>
      </c>
      <c r="K76" s="6">
        <v>5</v>
      </c>
      <c r="L76" s="6">
        <v>2</v>
      </c>
      <c r="M76" s="3">
        <v>2717794</v>
      </c>
      <c r="N76" s="2">
        <v>86.34668411218804</v>
      </c>
      <c r="O76" s="3">
        <v>2196177</v>
      </c>
      <c r="P76" s="1">
        <v>50</v>
      </c>
      <c r="Q76" s="1">
        <v>0</v>
      </c>
      <c r="R76" s="1">
        <v>0</v>
      </c>
      <c r="S76" s="1">
        <v>0</v>
      </c>
      <c r="T76" s="1">
        <v>0</v>
      </c>
    </row>
    <row r="77" spans="1:20" ht="13.5" customHeight="1">
      <c r="A77" s="1" t="s">
        <v>23</v>
      </c>
      <c r="B77" s="1" t="s">
        <v>40</v>
      </c>
      <c r="C77" s="1" t="s">
        <v>25</v>
      </c>
      <c r="D77" s="1" t="s">
        <v>26</v>
      </c>
      <c r="E77" s="1">
        <v>12</v>
      </c>
      <c r="F77" s="1" t="s">
        <v>16</v>
      </c>
      <c r="G77" s="1">
        <v>1985</v>
      </c>
      <c r="H77" s="1">
        <v>0</v>
      </c>
      <c r="I77" s="1">
        <v>1</v>
      </c>
      <c r="J77" s="6">
        <v>1</v>
      </c>
      <c r="K77" s="6">
        <v>5</v>
      </c>
      <c r="L77" s="6">
        <v>2</v>
      </c>
      <c r="M77" s="1">
        <v>2934241</v>
      </c>
      <c r="N77" s="1">
        <f>2549837/M77*100</f>
        <v>86.89937193298029</v>
      </c>
      <c r="O77" s="1">
        <v>2378113</v>
      </c>
      <c r="P77" s="1">
        <v>50</v>
      </c>
      <c r="Q77" s="1">
        <v>6527</v>
      </c>
      <c r="R77" s="1">
        <f>Q77/O77*100</f>
        <v>0.27446130608595976</v>
      </c>
      <c r="S77" s="1">
        <v>0</v>
      </c>
      <c r="T77" s="1">
        <f>S77/P77*100</f>
        <v>0</v>
      </c>
    </row>
    <row r="78" spans="1:20" ht="13.5" customHeight="1">
      <c r="A78" s="1" t="s">
        <v>23</v>
      </c>
      <c r="B78" s="1" t="s">
        <v>40</v>
      </c>
      <c r="C78" s="1" t="s">
        <v>25</v>
      </c>
      <c r="D78" s="1" t="s">
        <v>26</v>
      </c>
      <c r="E78" s="1">
        <v>6</v>
      </c>
      <c r="F78" s="1" t="s">
        <v>16</v>
      </c>
      <c r="G78" s="1">
        <v>1990</v>
      </c>
      <c r="H78" s="1">
        <v>0</v>
      </c>
      <c r="I78" s="1">
        <v>1</v>
      </c>
      <c r="J78" s="6">
        <v>1</v>
      </c>
      <c r="K78" s="6">
        <v>5</v>
      </c>
      <c r="L78" s="6">
        <v>2</v>
      </c>
      <c r="M78" s="1">
        <v>3130529</v>
      </c>
      <c r="N78" s="1">
        <f>2637918/M78*100</f>
        <v>84.26428887897221</v>
      </c>
      <c r="O78" s="1">
        <v>2404872</v>
      </c>
      <c r="P78" s="1">
        <v>50</v>
      </c>
      <c r="Q78" s="1">
        <v>6072</v>
      </c>
      <c r="R78" s="1">
        <f>Q78/O78*100</f>
        <v>0.25248745047553467</v>
      </c>
      <c r="S78" s="1">
        <v>0</v>
      </c>
      <c r="T78" s="1">
        <f>S78/P78*100</f>
        <v>0</v>
      </c>
    </row>
    <row r="79" spans="1:20" ht="13.5" customHeight="1">
      <c r="A79" s="1" t="s">
        <v>23</v>
      </c>
      <c r="B79" s="1" t="s">
        <v>40</v>
      </c>
      <c r="C79" s="1" t="s">
        <v>25</v>
      </c>
      <c r="D79" s="1" t="s">
        <v>26</v>
      </c>
      <c r="E79" s="1">
        <v>23</v>
      </c>
      <c r="F79" s="1" t="s">
        <v>18</v>
      </c>
      <c r="G79" s="1">
        <v>1995</v>
      </c>
      <c r="H79" s="1">
        <v>0</v>
      </c>
      <c r="I79" s="1">
        <v>2</v>
      </c>
      <c r="J79" s="7">
        <v>1</v>
      </c>
      <c r="K79" s="7">
        <v>4</v>
      </c>
      <c r="L79" s="7">
        <v>2</v>
      </c>
      <c r="M79" s="1">
        <v>3330808</v>
      </c>
      <c r="N79" s="1">
        <f>2522135/M79*100</f>
        <v>75.72141654517462</v>
      </c>
      <c r="O79" s="1">
        <v>1952860</v>
      </c>
      <c r="P79" s="1">
        <v>63</v>
      </c>
      <c r="Q79" s="1">
        <v>0</v>
      </c>
      <c r="R79" s="1">
        <v>0</v>
      </c>
      <c r="S79" s="1">
        <v>0</v>
      </c>
      <c r="T79" s="1">
        <f>S79/P79*100</f>
        <v>0</v>
      </c>
    </row>
    <row r="80" spans="1:20" ht="13.5" customHeight="1">
      <c r="A80" s="1" t="s">
        <v>23</v>
      </c>
      <c r="B80" s="1" t="s">
        <v>41</v>
      </c>
      <c r="C80" s="1" t="s">
        <v>42</v>
      </c>
      <c r="D80" s="1" t="s">
        <v>43</v>
      </c>
      <c r="E80" s="1">
        <v>13</v>
      </c>
      <c r="F80" s="1" t="s">
        <v>15</v>
      </c>
      <c r="G80" s="1">
        <v>1999</v>
      </c>
      <c r="H80" s="1">
        <v>1</v>
      </c>
      <c r="I80" s="1">
        <v>4</v>
      </c>
      <c r="J80" s="6">
        <v>0</v>
      </c>
      <c r="K80" s="6">
        <v>2</v>
      </c>
      <c r="L80" s="6"/>
      <c r="M80" s="1">
        <v>1425425</v>
      </c>
      <c r="N80" s="1">
        <v>66.25083746952663</v>
      </c>
      <c r="O80" s="1">
        <v>864208</v>
      </c>
      <c r="P80" s="1">
        <v>64</v>
      </c>
      <c r="Q80" s="1">
        <v>0</v>
      </c>
      <c r="R80" s="1">
        <v>0</v>
      </c>
      <c r="S80" s="1">
        <v>0</v>
      </c>
      <c r="T80" s="1">
        <v>0</v>
      </c>
    </row>
    <row r="81" spans="1:20" ht="13.5" customHeight="1">
      <c r="A81" s="1" t="s">
        <v>23</v>
      </c>
      <c r="B81" s="1" t="s">
        <v>41</v>
      </c>
      <c r="C81" s="1" t="s">
        <v>42</v>
      </c>
      <c r="D81" s="1" t="s">
        <v>43</v>
      </c>
      <c r="E81" s="1">
        <v>12</v>
      </c>
      <c r="F81" s="1" t="s">
        <v>15</v>
      </c>
      <c r="G81" s="1">
        <v>2004</v>
      </c>
      <c r="H81" s="1">
        <v>1</v>
      </c>
      <c r="I81" s="1">
        <v>4</v>
      </c>
      <c r="J81" s="6">
        <v>0</v>
      </c>
      <c r="K81" s="6">
        <v>2</v>
      </c>
      <c r="L81" s="6"/>
      <c r="M81" s="1">
        <v>1449052</v>
      </c>
      <c r="N81" s="1">
        <v>71.18253865285718</v>
      </c>
      <c r="O81" s="1">
        <v>857303</v>
      </c>
      <c r="P81" s="1">
        <v>76</v>
      </c>
      <c r="Q81" s="1">
        <v>5672</v>
      </c>
      <c r="R81" s="1">
        <f>Q81/O81*100</f>
        <v>0.6616097225834974</v>
      </c>
      <c r="S81" s="1">
        <v>0</v>
      </c>
      <c r="T81" s="1">
        <f aca="true" t="shared" si="11" ref="T81:T109">S81/P81*100</f>
        <v>0</v>
      </c>
    </row>
    <row r="82" spans="1:20" ht="13.5" customHeight="1">
      <c r="A82" s="1" t="s">
        <v>23</v>
      </c>
      <c r="B82" s="1" t="s">
        <v>41</v>
      </c>
      <c r="C82" s="1" t="s">
        <v>42</v>
      </c>
      <c r="D82" s="1" t="s">
        <v>43</v>
      </c>
      <c r="E82" s="1">
        <v>15</v>
      </c>
      <c r="F82" s="1" t="s">
        <v>21</v>
      </c>
      <c r="G82" s="1">
        <v>2009</v>
      </c>
      <c r="H82" s="1">
        <v>1</v>
      </c>
      <c r="I82" s="1">
        <v>4</v>
      </c>
      <c r="J82" s="6">
        <v>0</v>
      </c>
      <c r="K82" s="6">
        <v>2</v>
      </c>
      <c r="L82" s="6"/>
      <c r="M82" s="1">
        <v>1473180</v>
      </c>
      <c r="N82" s="1">
        <v>67.57</v>
      </c>
      <c r="O82" s="1">
        <v>825751</v>
      </c>
      <c r="P82" s="1">
        <v>72</v>
      </c>
      <c r="Q82" s="1">
        <v>17141</v>
      </c>
      <c r="R82" s="1">
        <f>Q82/O82*100</f>
        <v>2.0758073559705044</v>
      </c>
      <c r="S82" s="1">
        <v>0</v>
      </c>
      <c r="T82" s="1">
        <f t="shared" si="11"/>
        <v>0</v>
      </c>
    </row>
    <row r="83" spans="1:20" ht="13.5" customHeight="1">
      <c r="A83" s="1" t="s">
        <v>23</v>
      </c>
      <c r="B83" s="1" t="s">
        <v>41</v>
      </c>
      <c r="C83" s="1" t="s">
        <v>28</v>
      </c>
      <c r="D83" s="1" t="s">
        <v>29</v>
      </c>
      <c r="E83" s="1">
        <v>12</v>
      </c>
      <c r="F83" s="1" t="s">
        <v>15</v>
      </c>
      <c r="G83" s="1">
        <v>2004</v>
      </c>
      <c r="H83" s="1">
        <v>0</v>
      </c>
      <c r="I83" s="1">
        <v>1</v>
      </c>
      <c r="J83" s="6">
        <v>1</v>
      </c>
      <c r="K83" s="6">
        <v>4</v>
      </c>
      <c r="L83" s="6"/>
      <c r="M83" s="1">
        <v>1449052</v>
      </c>
      <c r="N83" s="1">
        <v>71.18253865285718</v>
      </c>
      <c r="O83" s="1">
        <v>857303</v>
      </c>
      <c r="P83" s="1">
        <v>76</v>
      </c>
      <c r="Q83" s="1">
        <v>0</v>
      </c>
      <c r="R83" s="1">
        <f>Q83/O83*100</f>
        <v>0</v>
      </c>
      <c r="S83" s="1">
        <v>0</v>
      </c>
      <c r="T83" s="1">
        <f t="shared" si="11"/>
        <v>0</v>
      </c>
    </row>
    <row r="84" spans="1:20" ht="13.5" customHeight="1">
      <c r="A84" s="1" t="s">
        <v>23</v>
      </c>
      <c r="B84" s="1" t="s">
        <v>41</v>
      </c>
      <c r="C84" s="1" t="s">
        <v>28</v>
      </c>
      <c r="D84" s="1" t="s">
        <v>29</v>
      </c>
      <c r="E84" s="1">
        <v>15</v>
      </c>
      <c r="F84" s="1" t="s">
        <v>21</v>
      </c>
      <c r="G84" s="1">
        <v>2009</v>
      </c>
      <c r="H84" s="1">
        <v>0</v>
      </c>
      <c r="I84" s="1">
        <v>1</v>
      </c>
      <c r="J84" s="6">
        <v>1</v>
      </c>
      <c r="K84" s="6">
        <v>4</v>
      </c>
      <c r="L84" s="6"/>
      <c r="M84" s="1">
        <v>1473180</v>
      </c>
      <c r="N84" s="1">
        <v>67.57</v>
      </c>
      <c r="O84" s="1">
        <v>995498</v>
      </c>
      <c r="P84" s="1">
        <v>72</v>
      </c>
      <c r="Q84" s="1">
        <v>18376</v>
      </c>
      <c r="R84" s="1">
        <f>Q84/O84*100</f>
        <v>1.8459102881171034</v>
      </c>
      <c r="S84" s="1">
        <v>1</v>
      </c>
      <c r="T84" s="1">
        <f t="shared" si="11"/>
        <v>1.3888888888888888</v>
      </c>
    </row>
    <row r="85" spans="1:20" ht="13.5" customHeight="1">
      <c r="A85" s="1" t="s">
        <v>23</v>
      </c>
      <c r="B85" s="1" t="s">
        <v>41</v>
      </c>
      <c r="C85" s="1" t="s">
        <v>44</v>
      </c>
      <c r="D85" s="1" t="s">
        <v>45</v>
      </c>
      <c r="E85" s="1">
        <v>13</v>
      </c>
      <c r="F85" s="1" t="s">
        <v>15</v>
      </c>
      <c r="G85" s="1">
        <v>1999</v>
      </c>
      <c r="H85" s="1">
        <v>1</v>
      </c>
      <c r="I85" s="1">
        <v>3</v>
      </c>
      <c r="J85" s="6">
        <v>1</v>
      </c>
      <c r="K85" s="6">
        <v>4</v>
      </c>
      <c r="L85" s="6"/>
      <c r="M85" s="1">
        <v>1425425</v>
      </c>
      <c r="N85" s="1">
        <v>66.25083746952663</v>
      </c>
      <c r="O85" s="1">
        <v>864208</v>
      </c>
      <c r="P85" s="1">
        <v>64</v>
      </c>
      <c r="Q85" s="1">
        <v>0</v>
      </c>
      <c r="S85" s="1">
        <v>0</v>
      </c>
      <c r="T85" s="1">
        <f t="shared" si="11"/>
        <v>0</v>
      </c>
    </row>
    <row r="86" spans="1:20" ht="13.5" customHeight="1">
      <c r="A86" s="1" t="s">
        <v>23</v>
      </c>
      <c r="B86" s="1" t="s">
        <v>41</v>
      </c>
      <c r="C86" s="1" t="s">
        <v>44</v>
      </c>
      <c r="D86" s="1" t="s">
        <v>45</v>
      </c>
      <c r="E86" s="1">
        <v>12</v>
      </c>
      <c r="F86" s="1" t="s">
        <v>15</v>
      </c>
      <c r="G86" s="1">
        <v>2004</v>
      </c>
      <c r="H86" s="1">
        <v>1</v>
      </c>
      <c r="I86" s="1">
        <v>3</v>
      </c>
      <c r="J86" s="6">
        <v>1</v>
      </c>
      <c r="K86" s="6">
        <v>4</v>
      </c>
      <c r="L86" s="6"/>
      <c r="M86" s="1">
        <v>1449052</v>
      </c>
      <c r="N86" s="1">
        <v>71.18253865285718</v>
      </c>
      <c r="O86" s="1">
        <v>857303</v>
      </c>
      <c r="P86" s="1">
        <v>76</v>
      </c>
      <c r="Q86" s="1">
        <v>39086</v>
      </c>
      <c r="R86" s="1">
        <f aca="true" t="shared" si="12" ref="R86:R109">Q86/O86*100</f>
        <v>4.559181526251512</v>
      </c>
      <c r="S86" s="1">
        <v>3</v>
      </c>
      <c r="T86" s="1">
        <f t="shared" si="11"/>
        <v>3.9473684210526314</v>
      </c>
    </row>
    <row r="87" spans="1:20" ht="13.5" customHeight="1">
      <c r="A87" s="1" t="s">
        <v>23</v>
      </c>
      <c r="B87" s="1" t="s">
        <v>41</v>
      </c>
      <c r="C87" s="1" t="s">
        <v>44</v>
      </c>
      <c r="D87" s="1" t="s">
        <v>45</v>
      </c>
      <c r="E87" s="1">
        <v>15</v>
      </c>
      <c r="F87" s="1" t="s">
        <v>21</v>
      </c>
      <c r="G87" s="1">
        <v>2009</v>
      </c>
      <c r="H87" s="1">
        <v>1</v>
      </c>
      <c r="I87" s="1">
        <v>3</v>
      </c>
      <c r="J87" s="6">
        <v>1</v>
      </c>
      <c r="K87" s="6">
        <v>4</v>
      </c>
      <c r="L87" s="6"/>
      <c r="M87" s="1">
        <v>1473180</v>
      </c>
      <c r="N87" s="1">
        <v>67.57</v>
      </c>
      <c r="O87" s="1">
        <v>825751</v>
      </c>
      <c r="P87" s="1">
        <v>72</v>
      </c>
      <c r="Q87" s="1">
        <v>0</v>
      </c>
      <c r="R87" s="1">
        <f t="shared" si="12"/>
        <v>0</v>
      </c>
      <c r="S87" s="1">
        <v>0</v>
      </c>
      <c r="T87" s="1">
        <f t="shared" si="11"/>
        <v>0</v>
      </c>
    </row>
    <row r="88" spans="1:20" ht="13.5" customHeight="1">
      <c r="A88" s="1" t="s">
        <v>23</v>
      </c>
      <c r="B88" s="1" t="s">
        <v>41</v>
      </c>
      <c r="C88" s="1" t="s">
        <v>46</v>
      </c>
      <c r="D88" s="1" t="s">
        <v>47</v>
      </c>
      <c r="E88" s="1">
        <v>8</v>
      </c>
      <c r="F88" s="1" t="s">
        <v>16</v>
      </c>
      <c r="G88" s="1">
        <v>1949</v>
      </c>
      <c r="H88" s="1">
        <v>1</v>
      </c>
      <c r="I88" s="1">
        <v>1</v>
      </c>
      <c r="J88" s="6"/>
      <c r="K88" s="6"/>
      <c r="L88" s="6"/>
      <c r="M88" s="1">
        <v>696507</v>
      </c>
      <c r="N88" s="1">
        <v>85.07581402627683</v>
      </c>
      <c r="O88" s="1">
        <v>579385</v>
      </c>
      <c r="P88" s="1">
        <v>60</v>
      </c>
      <c r="Q88" s="1">
        <v>60525</v>
      </c>
      <c r="R88" s="1">
        <f t="shared" si="12"/>
        <v>10.446421636735504</v>
      </c>
      <c r="S88" s="1">
        <v>7</v>
      </c>
      <c r="T88" s="1">
        <f t="shared" si="11"/>
        <v>11.666666666666666</v>
      </c>
    </row>
    <row r="89" spans="1:20" ht="13.5" customHeight="1">
      <c r="A89" s="1" t="s">
        <v>23</v>
      </c>
      <c r="B89" s="1" t="s">
        <v>41</v>
      </c>
      <c r="C89" s="1" t="s">
        <v>46</v>
      </c>
      <c r="D89" s="1" t="s">
        <v>47</v>
      </c>
      <c r="E89" s="1">
        <v>14</v>
      </c>
      <c r="F89" s="1" t="s">
        <v>15</v>
      </c>
      <c r="G89" s="1">
        <v>1953</v>
      </c>
      <c r="H89" s="1">
        <v>0</v>
      </c>
      <c r="I89" s="1">
        <v>1</v>
      </c>
      <c r="J89" s="6"/>
      <c r="K89" s="6"/>
      <c r="L89" s="6"/>
      <c r="M89" s="1">
        <v>732811</v>
      </c>
      <c r="N89" s="1">
        <v>86.6489449530643</v>
      </c>
      <c r="O89" s="1">
        <v>620262</v>
      </c>
      <c r="P89" s="1">
        <v>65</v>
      </c>
      <c r="Q89" s="1">
        <v>43215</v>
      </c>
      <c r="R89" s="1">
        <f t="shared" si="12"/>
        <v>6.967217079234259</v>
      </c>
      <c r="S89" s="1">
        <v>4</v>
      </c>
      <c r="T89" s="1">
        <f t="shared" si="11"/>
        <v>6.153846153846154</v>
      </c>
    </row>
    <row r="90" spans="1:20" ht="13.5" customHeight="1">
      <c r="A90" s="1" t="s">
        <v>23</v>
      </c>
      <c r="B90" s="1" t="s">
        <v>41</v>
      </c>
      <c r="C90" s="1" t="s">
        <v>46</v>
      </c>
      <c r="D90" s="1" t="s">
        <v>47</v>
      </c>
      <c r="E90" s="1">
        <v>16</v>
      </c>
      <c r="F90" s="1" t="s">
        <v>15</v>
      </c>
      <c r="G90" s="1">
        <v>1957</v>
      </c>
      <c r="H90" s="1">
        <v>0</v>
      </c>
      <c r="I90" s="1">
        <v>1</v>
      </c>
      <c r="J90" s="6"/>
      <c r="K90" s="6"/>
      <c r="L90" s="6"/>
      <c r="M90" s="1">
        <v>786736</v>
      </c>
      <c r="N90" s="1">
        <v>86.82302576722051</v>
      </c>
      <c r="O90" s="1">
        <v>667831</v>
      </c>
      <c r="P90" s="1">
        <v>70</v>
      </c>
      <c r="Q90" s="1">
        <v>40214</v>
      </c>
      <c r="R90" s="1">
        <f t="shared" si="12"/>
        <v>6.02158330475824</v>
      </c>
      <c r="S90" s="1">
        <v>5</v>
      </c>
      <c r="T90" s="1">
        <f t="shared" si="11"/>
        <v>7.142857142857142</v>
      </c>
    </row>
    <row r="91" spans="1:20" ht="13.5" customHeight="1">
      <c r="A91" s="1" t="s">
        <v>23</v>
      </c>
      <c r="B91" s="1" t="s">
        <v>41</v>
      </c>
      <c r="C91" s="1" t="s">
        <v>46</v>
      </c>
      <c r="D91" s="1" t="s">
        <v>47</v>
      </c>
      <c r="E91" s="1">
        <v>18</v>
      </c>
      <c r="F91" s="1" t="s">
        <v>15</v>
      </c>
      <c r="G91" s="1">
        <v>1961</v>
      </c>
      <c r="H91" s="1">
        <v>0</v>
      </c>
      <c r="I91" s="1">
        <v>1</v>
      </c>
      <c r="J91" s="6"/>
      <c r="K91" s="6"/>
      <c r="L91" s="6"/>
      <c r="M91" s="1">
        <v>834707</v>
      </c>
      <c r="N91" s="1">
        <v>84.95675728129751</v>
      </c>
      <c r="O91" s="1">
        <v>692307</v>
      </c>
      <c r="P91" s="1">
        <v>72</v>
      </c>
      <c r="Q91" s="1">
        <v>50039</v>
      </c>
      <c r="R91" s="1">
        <f t="shared" si="12"/>
        <v>7.227862783418339</v>
      </c>
      <c r="S91" s="1">
        <v>5</v>
      </c>
      <c r="T91" s="1">
        <f t="shared" si="11"/>
        <v>6.944444444444445</v>
      </c>
    </row>
    <row r="92" spans="1:20" ht="13.5" customHeight="1">
      <c r="A92" s="1" t="s">
        <v>23</v>
      </c>
      <c r="B92" s="1" t="s">
        <v>41</v>
      </c>
      <c r="C92" s="1" t="s">
        <v>46</v>
      </c>
      <c r="D92" s="1" t="s">
        <v>47</v>
      </c>
      <c r="E92" s="1">
        <v>13</v>
      </c>
      <c r="F92" s="1" t="s">
        <v>15</v>
      </c>
      <c r="G92" s="1">
        <v>1965</v>
      </c>
      <c r="H92" s="1">
        <v>0</v>
      </c>
      <c r="I92" s="1">
        <v>1</v>
      </c>
      <c r="J92" s="6"/>
      <c r="K92" s="6"/>
      <c r="L92" s="6"/>
      <c r="M92" s="1">
        <v>847332</v>
      </c>
      <c r="N92" s="1">
        <v>84.85882747258454</v>
      </c>
      <c r="O92" s="1">
        <v>699489</v>
      </c>
      <c r="P92" s="1">
        <v>72</v>
      </c>
      <c r="Q92" s="1">
        <v>44621</v>
      </c>
      <c r="R92" s="1">
        <f t="shared" si="12"/>
        <v>6.379085303700273</v>
      </c>
      <c r="S92" s="1">
        <v>5</v>
      </c>
      <c r="T92" s="1">
        <f t="shared" si="11"/>
        <v>6.944444444444445</v>
      </c>
    </row>
    <row r="93" spans="1:20" ht="13.5" customHeight="1">
      <c r="A93" s="1" t="s">
        <v>23</v>
      </c>
      <c r="B93" s="1" t="s">
        <v>41</v>
      </c>
      <c r="C93" s="1" t="s">
        <v>46</v>
      </c>
      <c r="D93" s="1" t="s">
        <v>47</v>
      </c>
      <c r="E93" s="1">
        <v>15</v>
      </c>
      <c r="F93" s="1" t="s">
        <v>15</v>
      </c>
      <c r="G93" s="1">
        <v>1969</v>
      </c>
      <c r="H93" s="1">
        <v>0</v>
      </c>
      <c r="I93" s="1">
        <v>1</v>
      </c>
      <c r="J93" s="6"/>
      <c r="K93" s="6"/>
      <c r="L93" s="6"/>
      <c r="M93" s="1">
        <v>888061</v>
      </c>
      <c r="N93" s="1">
        <v>86.43494084302768</v>
      </c>
      <c r="O93" s="1">
        <v>739652</v>
      </c>
      <c r="P93" s="1">
        <v>74</v>
      </c>
      <c r="Q93" s="1">
        <v>32395</v>
      </c>
      <c r="R93" s="1">
        <f t="shared" si="12"/>
        <v>4.379762374738391</v>
      </c>
      <c r="S93" s="1">
        <v>3</v>
      </c>
      <c r="T93" s="1">
        <f t="shared" si="11"/>
        <v>4.054054054054054</v>
      </c>
    </row>
    <row r="94" spans="1:20" ht="13.5" customHeight="1">
      <c r="A94" s="1" t="s">
        <v>23</v>
      </c>
      <c r="B94" s="1" t="s">
        <v>41</v>
      </c>
      <c r="C94" s="1" t="s">
        <v>46</v>
      </c>
      <c r="D94" s="1" t="s">
        <v>47</v>
      </c>
      <c r="E94" s="1">
        <v>16</v>
      </c>
      <c r="F94" s="1" t="s">
        <v>15</v>
      </c>
      <c r="G94" s="1">
        <v>1974</v>
      </c>
      <c r="H94" s="1">
        <v>0</v>
      </c>
      <c r="I94" s="1">
        <v>2</v>
      </c>
      <c r="J94" s="6">
        <v>0</v>
      </c>
      <c r="K94" s="6">
        <v>2</v>
      </c>
      <c r="L94" s="6">
        <v>2</v>
      </c>
      <c r="M94" s="1">
        <v>939055</v>
      </c>
      <c r="N94" s="1">
        <v>87.04836244948379</v>
      </c>
      <c r="O94" s="1">
        <v>795804</v>
      </c>
      <c r="P94" s="1">
        <v>75</v>
      </c>
      <c r="Q94" s="1">
        <v>24780</v>
      </c>
      <c r="R94" s="1">
        <f t="shared" si="12"/>
        <v>3.113832049097516</v>
      </c>
      <c r="S94" s="1">
        <v>1</v>
      </c>
      <c r="T94" s="1">
        <f t="shared" si="11"/>
        <v>1.3333333333333335</v>
      </c>
    </row>
    <row r="95" spans="1:20" ht="13.5" customHeight="1">
      <c r="A95" s="1" t="s">
        <v>23</v>
      </c>
      <c r="B95" s="1" t="s">
        <v>41</v>
      </c>
      <c r="C95" s="1" t="s">
        <v>46</v>
      </c>
      <c r="D95" s="1" t="s">
        <v>47</v>
      </c>
      <c r="E95" s="1">
        <v>17</v>
      </c>
      <c r="F95" s="1" t="s">
        <v>15</v>
      </c>
      <c r="G95" s="1">
        <v>1979</v>
      </c>
      <c r="H95" s="1">
        <v>0</v>
      </c>
      <c r="I95" s="1">
        <v>3</v>
      </c>
      <c r="J95" s="6">
        <v>0</v>
      </c>
      <c r="K95" s="6">
        <v>2</v>
      </c>
      <c r="L95" s="6">
        <v>3</v>
      </c>
      <c r="M95" s="1">
        <v>1100714</v>
      </c>
      <c r="N95" s="1">
        <v>84.47743918947155</v>
      </c>
      <c r="O95" s="1">
        <v>909375</v>
      </c>
      <c r="P95" s="1">
        <v>80</v>
      </c>
      <c r="Q95" s="1">
        <v>30238</v>
      </c>
      <c r="R95" s="1">
        <f t="shared" si="12"/>
        <v>3.3251408934707904</v>
      </c>
      <c r="S95" s="1">
        <v>3</v>
      </c>
      <c r="T95" s="1">
        <f t="shared" si="11"/>
        <v>3.75</v>
      </c>
    </row>
    <row r="96" spans="1:20" ht="13.5" customHeight="1">
      <c r="A96" s="1" t="s">
        <v>23</v>
      </c>
      <c r="B96" s="1" t="s">
        <v>41</v>
      </c>
      <c r="C96" s="1" t="s">
        <v>46</v>
      </c>
      <c r="D96" s="1" t="s">
        <v>47</v>
      </c>
      <c r="E96" s="1">
        <v>24</v>
      </c>
      <c r="F96" s="1" t="s">
        <v>15</v>
      </c>
      <c r="G96" s="1">
        <v>1984</v>
      </c>
      <c r="H96" s="1">
        <v>0</v>
      </c>
      <c r="I96" s="1">
        <v>3</v>
      </c>
      <c r="J96" s="6">
        <v>0</v>
      </c>
      <c r="K96" s="6">
        <v>3</v>
      </c>
      <c r="L96" s="6">
        <v>3</v>
      </c>
      <c r="M96" s="1">
        <v>1190568</v>
      </c>
      <c r="N96" s="1">
        <v>85.49221884008305</v>
      </c>
      <c r="O96" s="1">
        <v>994020</v>
      </c>
      <c r="P96" s="1">
        <v>81</v>
      </c>
      <c r="Q96" s="1">
        <v>136720</v>
      </c>
      <c r="R96" s="1">
        <f t="shared" si="12"/>
        <v>13.75425041749663</v>
      </c>
      <c r="S96" s="1">
        <v>12</v>
      </c>
      <c r="T96" s="1">
        <f t="shared" si="11"/>
        <v>14.814814814814813</v>
      </c>
    </row>
    <row r="97" spans="1:20" ht="13.5" customHeight="1">
      <c r="A97" s="1" t="s">
        <v>23</v>
      </c>
      <c r="B97" s="1" t="s">
        <v>41</v>
      </c>
      <c r="C97" s="1" t="s">
        <v>46</v>
      </c>
      <c r="D97" s="1" t="s">
        <v>47</v>
      </c>
      <c r="E97" s="1">
        <v>11</v>
      </c>
      <c r="F97" s="1" t="s">
        <v>15</v>
      </c>
      <c r="G97" s="1">
        <v>1989</v>
      </c>
      <c r="H97" s="1">
        <v>0</v>
      </c>
      <c r="I97" s="1">
        <v>3</v>
      </c>
      <c r="J97" s="6">
        <v>0</v>
      </c>
      <c r="K97" s="6">
        <v>3</v>
      </c>
      <c r="L97" s="6">
        <v>3</v>
      </c>
      <c r="M97" s="1">
        <v>1278223</v>
      </c>
      <c r="N97" s="1">
        <v>84.55019194616276</v>
      </c>
      <c r="O97" s="1">
        <v>1032583</v>
      </c>
      <c r="P97" s="1">
        <v>80</v>
      </c>
      <c r="Q97" s="1">
        <v>127765</v>
      </c>
      <c r="R97" s="1">
        <f t="shared" si="12"/>
        <v>12.373339479731897</v>
      </c>
      <c r="S97" s="1">
        <v>10</v>
      </c>
      <c r="T97" s="1">
        <f t="shared" si="11"/>
        <v>12.5</v>
      </c>
    </row>
    <row r="98" spans="1:20" ht="13.5" customHeight="1">
      <c r="A98" s="1" t="s">
        <v>23</v>
      </c>
      <c r="B98" s="1" t="s">
        <v>41</v>
      </c>
      <c r="C98" s="1" t="s">
        <v>46</v>
      </c>
      <c r="D98" s="1" t="s">
        <v>47</v>
      </c>
      <c r="E98" s="1">
        <v>12</v>
      </c>
      <c r="F98" s="1" t="s">
        <v>15</v>
      </c>
      <c r="G98" s="1">
        <v>1994</v>
      </c>
      <c r="H98" s="1">
        <v>0</v>
      </c>
      <c r="I98" s="1">
        <v>2</v>
      </c>
      <c r="J98" s="7">
        <v>1</v>
      </c>
      <c r="K98" s="7">
        <v>4</v>
      </c>
      <c r="L98" s="7">
        <v>3</v>
      </c>
      <c r="M98" s="1">
        <v>1370344</v>
      </c>
      <c r="N98" s="1">
        <v>74.25055314577945</v>
      </c>
      <c r="O98" s="1">
        <v>927213</v>
      </c>
      <c r="P98" s="1">
        <v>64</v>
      </c>
      <c r="Q98" s="1">
        <v>47071</v>
      </c>
      <c r="R98" s="1">
        <f t="shared" si="12"/>
        <v>5.076611307218514</v>
      </c>
      <c r="S98" s="1">
        <v>4</v>
      </c>
      <c r="T98" s="1">
        <f t="shared" si="11"/>
        <v>6.25</v>
      </c>
    </row>
    <row r="99" spans="1:20" ht="13.5" customHeight="1">
      <c r="A99" s="1" t="s">
        <v>23</v>
      </c>
      <c r="B99" s="1" t="s">
        <v>41</v>
      </c>
      <c r="C99" s="1" t="s">
        <v>46</v>
      </c>
      <c r="D99" s="1" t="s">
        <v>47</v>
      </c>
      <c r="E99" s="1">
        <v>13</v>
      </c>
      <c r="F99" s="1" t="s">
        <v>15</v>
      </c>
      <c r="G99" s="1">
        <v>1999</v>
      </c>
      <c r="H99" s="1">
        <v>0</v>
      </c>
      <c r="I99" s="1">
        <v>3</v>
      </c>
      <c r="J99" s="6">
        <v>0</v>
      </c>
      <c r="K99" s="6">
        <v>3</v>
      </c>
      <c r="L99" s="6">
        <v>3</v>
      </c>
      <c r="M99" s="1">
        <v>1425425</v>
      </c>
      <c r="N99" s="1">
        <v>66.25083746952663</v>
      </c>
      <c r="O99" s="1">
        <v>864208</v>
      </c>
      <c r="P99" s="1">
        <v>64</v>
      </c>
      <c r="Q99" s="1">
        <v>38570</v>
      </c>
      <c r="R99" s="1">
        <f t="shared" si="12"/>
        <v>4.463045933386407</v>
      </c>
      <c r="S99" s="1">
        <v>3</v>
      </c>
      <c r="T99" s="1">
        <f t="shared" si="11"/>
        <v>4.6875</v>
      </c>
    </row>
    <row r="100" spans="1:20" ht="13.5" customHeight="1">
      <c r="A100" s="1" t="s">
        <v>23</v>
      </c>
      <c r="B100" s="1" t="s">
        <v>41</v>
      </c>
      <c r="C100" s="1" t="s">
        <v>46</v>
      </c>
      <c r="D100" s="1" t="s">
        <v>47</v>
      </c>
      <c r="E100" s="1">
        <v>12</v>
      </c>
      <c r="F100" s="1" t="s">
        <v>15</v>
      </c>
      <c r="G100" s="1">
        <v>2004</v>
      </c>
      <c r="H100" s="1">
        <v>0</v>
      </c>
      <c r="I100" s="1">
        <v>3</v>
      </c>
      <c r="J100" s="6">
        <v>0</v>
      </c>
      <c r="K100" s="6">
        <v>3</v>
      </c>
      <c r="L100" s="6">
        <v>3</v>
      </c>
      <c r="M100" s="1">
        <v>1449052</v>
      </c>
      <c r="N100" s="1">
        <v>71.18253865285718</v>
      </c>
      <c r="O100" s="1">
        <v>857303</v>
      </c>
      <c r="P100" s="1">
        <v>76</v>
      </c>
      <c r="Q100" s="1">
        <v>32859</v>
      </c>
      <c r="R100" s="1">
        <f t="shared" si="12"/>
        <v>3.832833898866562</v>
      </c>
      <c r="S100" s="1">
        <v>2</v>
      </c>
      <c r="T100" s="1">
        <f t="shared" si="11"/>
        <v>2.631578947368421</v>
      </c>
    </row>
    <row r="101" spans="1:20" ht="13.5" customHeight="1">
      <c r="A101" s="1" t="s">
        <v>23</v>
      </c>
      <c r="B101" s="1" t="s">
        <v>41</v>
      </c>
      <c r="C101" s="1" t="s">
        <v>46</v>
      </c>
      <c r="D101" s="1" t="s">
        <v>47</v>
      </c>
      <c r="E101" s="1">
        <v>15</v>
      </c>
      <c r="F101" s="1" t="s">
        <v>21</v>
      </c>
      <c r="G101" s="1">
        <v>2009</v>
      </c>
      <c r="H101" s="1">
        <v>0</v>
      </c>
      <c r="I101" s="1">
        <v>3</v>
      </c>
      <c r="J101" s="6">
        <v>0</v>
      </c>
      <c r="K101" s="6">
        <v>3</v>
      </c>
      <c r="L101" s="6">
        <v>3</v>
      </c>
      <c r="M101" s="1">
        <v>1473180</v>
      </c>
      <c r="N101" s="1">
        <v>67.57</v>
      </c>
      <c r="O101" s="1">
        <v>995498</v>
      </c>
      <c r="P101" s="1">
        <v>72</v>
      </c>
      <c r="Q101" s="1">
        <v>34990</v>
      </c>
      <c r="R101" s="1">
        <f t="shared" si="12"/>
        <v>3.5148237364615498</v>
      </c>
      <c r="S101" s="1">
        <v>4</v>
      </c>
      <c r="T101" s="1">
        <f t="shared" si="11"/>
        <v>5.555555555555555</v>
      </c>
    </row>
    <row r="102" spans="1:20" ht="13.5" customHeight="1">
      <c r="A102" s="1" t="s">
        <v>23</v>
      </c>
      <c r="B102" s="1" t="s">
        <v>41</v>
      </c>
      <c r="C102" s="1" t="s">
        <v>48</v>
      </c>
      <c r="D102" s="1" t="s">
        <v>49</v>
      </c>
      <c r="E102" s="1">
        <v>11</v>
      </c>
      <c r="F102" s="1" t="s">
        <v>15</v>
      </c>
      <c r="G102" s="1">
        <v>1989</v>
      </c>
      <c r="H102" s="1">
        <v>1</v>
      </c>
      <c r="I102" s="1">
        <v>4</v>
      </c>
      <c r="J102" s="6">
        <v>0</v>
      </c>
      <c r="K102" s="6">
        <v>2</v>
      </c>
      <c r="L102" s="6"/>
      <c r="M102" s="1">
        <v>1278223</v>
      </c>
      <c r="N102" s="1">
        <v>84.55019194616276</v>
      </c>
      <c r="O102" s="1">
        <v>1032583</v>
      </c>
      <c r="P102" s="1">
        <v>80</v>
      </c>
      <c r="Q102" s="1">
        <v>0</v>
      </c>
      <c r="R102" s="1">
        <f t="shared" si="12"/>
        <v>0</v>
      </c>
      <c r="S102" s="1">
        <v>0</v>
      </c>
      <c r="T102" s="1">
        <f t="shared" si="11"/>
        <v>0</v>
      </c>
    </row>
    <row r="103" spans="1:20" ht="13.5" customHeight="1">
      <c r="A103" s="1" t="s">
        <v>23</v>
      </c>
      <c r="B103" s="1" t="s">
        <v>41</v>
      </c>
      <c r="C103" s="1" t="s">
        <v>48</v>
      </c>
      <c r="D103" s="1" t="s">
        <v>49</v>
      </c>
      <c r="E103" s="1">
        <v>12</v>
      </c>
      <c r="F103" s="1" t="s">
        <v>15</v>
      </c>
      <c r="G103" s="1">
        <v>1994</v>
      </c>
      <c r="H103" s="1">
        <v>1</v>
      </c>
      <c r="I103" s="1">
        <v>4</v>
      </c>
      <c r="J103" s="7">
        <v>0</v>
      </c>
      <c r="K103" s="7">
        <v>2</v>
      </c>
      <c r="L103" s="7"/>
      <c r="M103" s="1">
        <v>1370344</v>
      </c>
      <c r="N103" s="1">
        <v>74.25055314577945</v>
      </c>
      <c r="O103" s="1">
        <v>927213</v>
      </c>
      <c r="P103" s="1">
        <v>64</v>
      </c>
      <c r="Q103" s="1">
        <v>10984</v>
      </c>
      <c r="R103" s="1">
        <f t="shared" si="12"/>
        <v>1.1846253234154396</v>
      </c>
      <c r="S103" s="1">
        <v>0</v>
      </c>
      <c r="T103" s="1">
        <f t="shared" si="11"/>
        <v>0</v>
      </c>
    </row>
    <row r="104" spans="1:20" ht="13.5" customHeight="1">
      <c r="A104" s="1" t="s">
        <v>23</v>
      </c>
      <c r="B104" s="1" t="s">
        <v>41</v>
      </c>
      <c r="C104" s="1" t="s">
        <v>48</v>
      </c>
      <c r="D104" s="1" t="s">
        <v>49</v>
      </c>
      <c r="E104" s="1">
        <v>13</v>
      </c>
      <c r="F104" s="1" t="s">
        <v>15</v>
      </c>
      <c r="G104" s="1">
        <v>1999</v>
      </c>
      <c r="H104" s="1">
        <v>1</v>
      </c>
      <c r="I104" s="1">
        <v>4</v>
      </c>
      <c r="J104" s="6">
        <v>0</v>
      </c>
      <c r="K104" s="6">
        <v>2</v>
      </c>
      <c r="L104" s="6"/>
      <c r="M104" s="1">
        <v>1425425</v>
      </c>
      <c r="N104" s="1">
        <v>66.25083746952663</v>
      </c>
      <c r="O104" s="1">
        <v>864208</v>
      </c>
      <c r="P104" s="1">
        <v>64</v>
      </c>
      <c r="Q104" s="1">
        <v>15833</v>
      </c>
      <c r="R104" s="1">
        <f t="shared" si="12"/>
        <v>1.832082091348379</v>
      </c>
      <c r="S104" s="1">
        <v>0</v>
      </c>
      <c r="T104" s="1">
        <f t="shared" si="11"/>
        <v>0</v>
      </c>
    </row>
    <row r="105" spans="1:20" ht="13.5" customHeight="1">
      <c r="A105" s="1" t="s">
        <v>23</v>
      </c>
      <c r="B105" s="1" t="s">
        <v>41</v>
      </c>
      <c r="C105" s="1" t="s">
        <v>48</v>
      </c>
      <c r="D105" s="1" t="s">
        <v>49</v>
      </c>
      <c r="E105" s="1">
        <v>12</v>
      </c>
      <c r="F105" s="1" t="s">
        <v>15</v>
      </c>
      <c r="G105" s="1">
        <v>2004</v>
      </c>
      <c r="H105" s="1">
        <v>1</v>
      </c>
      <c r="I105" s="1">
        <v>4</v>
      </c>
      <c r="J105" s="6">
        <v>0</v>
      </c>
      <c r="K105" s="6">
        <v>2</v>
      </c>
      <c r="L105" s="6"/>
      <c r="M105" s="1">
        <v>1449052</v>
      </c>
      <c r="N105" s="1">
        <v>71.18253865285718</v>
      </c>
      <c r="O105" s="1">
        <v>857303</v>
      </c>
      <c r="P105" s="1">
        <v>76</v>
      </c>
      <c r="Q105" s="1">
        <v>3249</v>
      </c>
      <c r="R105" s="1">
        <f t="shared" si="12"/>
        <v>0.3789791940539109</v>
      </c>
      <c r="S105" s="1">
        <v>0</v>
      </c>
      <c r="T105" s="1">
        <f t="shared" si="11"/>
        <v>0</v>
      </c>
    </row>
    <row r="106" spans="1:20" ht="13.5" customHeight="1">
      <c r="A106" s="1" t="s">
        <v>23</v>
      </c>
      <c r="B106" s="1" t="s">
        <v>41</v>
      </c>
      <c r="C106" s="1" t="s">
        <v>48</v>
      </c>
      <c r="D106" s="1" t="s">
        <v>49</v>
      </c>
      <c r="E106" s="1">
        <v>15</v>
      </c>
      <c r="F106" s="1" t="s">
        <v>21</v>
      </c>
      <c r="G106" s="1">
        <v>2009</v>
      </c>
      <c r="H106" s="1">
        <v>1</v>
      </c>
      <c r="I106" s="1">
        <v>4</v>
      </c>
      <c r="J106" s="6">
        <v>0</v>
      </c>
      <c r="K106" s="6">
        <v>2</v>
      </c>
      <c r="L106" s="6"/>
      <c r="M106" s="1">
        <v>1473180</v>
      </c>
      <c r="N106" s="1">
        <v>67.57</v>
      </c>
      <c r="O106" s="1">
        <v>825751</v>
      </c>
      <c r="P106" s="1">
        <v>72</v>
      </c>
      <c r="Q106" s="1">
        <v>3695</v>
      </c>
      <c r="R106" s="1">
        <f t="shared" si="12"/>
        <v>0.44747145325891213</v>
      </c>
      <c r="S106" s="1">
        <v>0</v>
      </c>
      <c r="T106" s="1">
        <f t="shared" si="11"/>
        <v>0</v>
      </c>
    </row>
    <row r="107" spans="1:20" ht="13.5" customHeight="1">
      <c r="A107" s="1" t="s">
        <v>23</v>
      </c>
      <c r="B107" s="1" t="s">
        <v>50</v>
      </c>
      <c r="C107" s="1" t="s">
        <v>28</v>
      </c>
      <c r="D107" s="1" t="s">
        <v>29</v>
      </c>
      <c r="E107" s="1">
        <v>24</v>
      </c>
      <c r="F107" s="1" t="s">
        <v>15</v>
      </c>
      <c r="G107" s="1">
        <v>2001</v>
      </c>
      <c r="H107" s="1">
        <v>0</v>
      </c>
      <c r="I107" s="1">
        <v>1</v>
      </c>
      <c r="J107" s="6">
        <v>1</v>
      </c>
      <c r="K107" s="6">
        <v>4</v>
      </c>
      <c r="L107" s="6"/>
      <c r="M107" s="1">
        <v>4461970</v>
      </c>
      <c r="N107" s="1">
        <v>63.46858002182893</v>
      </c>
      <c r="O107" s="1">
        <v>2498182</v>
      </c>
      <c r="P107" s="1">
        <v>80</v>
      </c>
      <c r="Q107" s="1">
        <v>0</v>
      </c>
      <c r="R107" s="1">
        <f t="shared" si="12"/>
        <v>0</v>
      </c>
      <c r="S107" s="1">
        <v>0</v>
      </c>
      <c r="T107" s="1">
        <f t="shared" si="11"/>
        <v>0</v>
      </c>
    </row>
    <row r="108" spans="1:20" ht="13.5" customHeight="1">
      <c r="A108" s="1" t="s">
        <v>23</v>
      </c>
      <c r="B108" s="1" t="s">
        <v>50</v>
      </c>
      <c r="C108" s="1" t="s">
        <v>28</v>
      </c>
      <c r="D108" s="1" t="s">
        <v>29</v>
      </c>
      <c r="E108" s="1">
        <v>11</v>
      </c>
      <c r="F108" s="1" t="s">
        <v>15</v>
      </c>
      <c r="G108" s="1">
        <v>2006</v>
      </c>
      <c r="H108" s="1">
        <v>0</v>
      </c>
      <c r="I108" s="1">
        <v>1</v>
      </c>
      <c r="J108" s="6">
        <v>1</v>
      </c>
      <c r="K108" s="6">
        <v>4</v>
      </c>
      <c r="L108" s="6"/>
      <c r="M108" s="1">
        <v>4566089</v>
      </c>
      <c r="N108" s="1">
        <v>59.15589906372828</v>
      </c>
      <c r="O108" s="1">
        <v>2460348</v>
      </c>
      <c r="P108" s="1">
        <v>87</v>
      </c>
      <c r="Q108" s="1">
        <v>308219</v>
      </c>
      <c r="R108" s="1">
        <f t="shared" si="12"/>
        <v>12.527455465649576</v>
      </c>
      <c r="S108" s="1">
        <v>10</v>
      </c>
      <c r="T108" s="1">
        <f t="shared" si="11"/>
        <v>11.494252873563218</v>
      </c>
    </row>
    <row r="109" spans="1:20" ht="13.5" customHeight="1">
      <c r="A109" s="1" t="s">
        <v>23</v>
      </c>
      <c r="B109" s="1" t="s">
        <v>50</v>
      </c>
      <c r="C109" s="1" t="s">
        <v>28</v>
      </c>
      <c r="D109" s="1" t="s">
        <v>29</v>
      </c>
      <c r="E109" s="1">
        <v>13</v>
      </c>
      <c r="F109" s="1" t="s">
        <v>18</v>
      </c>
      <c r="G109" s="1">
        <v>2008</v>
      </c>
      <c r="H109" s="1">
        <v>0</v>
      </c>
      <c r="I109" s="1">
        <v>1</v>
      </c>
      <c r="J109" s="3">
        <v>1</v>
      </c>
      <c r="K109" s="3">
        <v>4</v>
      </c>
      <c r="L109" s="3"/>
      <c r="M109" s="1">
        <v>4572912</v>
      </c>
      <c r="N109" s="1">
        <v>66.68</v>
      </c>
      <c r="O109" s="1">
        <v>2850725</v>
      </c>
      <c r="P109" s="1">
        <v>90</v>
      </c>
      <c r="Q109" s="1">
        <v>371418</v>
      </c>
      <c r="R109" s="1">
        <f t="shared" si="12"/>
        <v>13.028896157994897</v>
      </c>
      <c r="S109" s="1">
        <v>15</v>
      </c>
      <c r="T109" s="1">
        <f t="shared" si="11"/>
        <v>16.666666666666664</v>
      </c>
    </row>
    <row r="110" spans="1:20" ht="13.5" customHeight="1">
      <c r="A110" s="1" t="s">
        <v>23</v>
      </c>
      <c r="B110" s="1" t="s">
        <v>51</v>
      </c>
      <c r="C110" s="1" t="s">
        <v>25</v>
      </c>
      <c r="D110" s="1" t="s">
        <v>26</v>
      </c>
      <c r="E110" s="1">
        <v>15</v>
      </c>
      <c r="F110" s="1" t="s">
        <v>15</v>
      </c>
      <c r="G110" s="1">
        <v>1975</v>
      </c>
      <c r="H110" s="1">
        <v>0</v>
      </c>
      <c r="I110" s="1">
        <v>1</v>
      </c>
      <c r="J110" s="6">
        <v>1</v>
      </c>
      <c r="K110" s="6">
        <v>5</v>
      </c>
      <c r="L110" s="6">
        <v>2</v>
      </c>
      <c r="M110" s="1">
        <v>2718477</v>
      </c>
      <c r="N110" s="2">
        <v>95.79981732418557</v>
      </c>
      <c r="O110" s="1">
        <v>2517617</v>
      </c>
      <c r="P110" s="1">
        <v>50</v>
      </c>
      <c r="Q110" s="1">
        <v>0</v>
      </c>
      <c r="R110" s="1">
        <v>0</v>
      </c>
      <c r="S110" s="1">
        <v>0</v>
      </c>
      <c r="T110" s="1">
        <v>0</v>
      </c>
    </row>
    <row r="111" spans="1:20" ht="13.5" customHeight="1">
      <c r="A111" s="1" t="s">
        <v>23</v>
      </c>
      <c r="B111" s="1" t="s">
        <v>51</v>
      </c>
      <c r="C111" s="1" t="s">
        <v>25</v>
      </c>
      <c r="D111" s="1" t="s">
        <v>26</v>
      </c>
      <c r="E111" s="1">
        <v>8</v>
      </c>
      <c r="F111" s="1" t="s">
        <v>15</v>
      </c>
      <c r="G111" s="1">
        <v>1980</v>
      </c>
      <c r="H111" s="1">
        <v>0</v>
      </c>
      <c r="I111" s="1">
        <v>1</v>
      </c>
      <c r="J111" s="7">
        <v>1</v>
      </c>
      <c r="K111" s="7">
        <v>5</v>
      </c>
      <c r="L111" s="7">
        <v>2</v>
      </c>
      <c r="M111" s="1">
        <v>2815337</v>
      </c>
      <c r="N111" s="1">
        <f>2619778/M111*100</f>
        <v>93.05379782242765</v>
      </c>
      <c r="O111" s="1">
        <v>2495243</v>
      </c>
      <c r="P111" s="1">
        <v>50</v>
      </c>
      <c r="Q111" s="1">
        <v>221</v>
      </c>
      <c r="R111" s="1">
        <f aca="true" t="shared" si="13" ref="R111:R116">Q111/O111*100</f>
        <v>0.008856852819545031</v>
      </c>
      <c r="S111" s="1">
        <v>0</v>
      </c>
      <c r="T111" s="1">
        <f aca="true" t="shared" si="14" ref="T111:T117">S111/P111*100</f>
        <v>0</v>
      </c>
    </row>
    <row r="112" spans="1:20" ht="13.5" customHeight="1">
      <c r="A112" s="1" t="s">
        <v>23</v>
      </c>
      <c r="B112" s="1" t="s">
        <v>51</v>
      </c>
      <c r="C112" s="1" t="s">
        <v>25</v>
      </c>
      <c r="D112" s="1" t="s">
        <v>26</v>
      </c>
      <c r="E112" s="1">
        <v>12</v>
      </c>
      <c r="F112" s="1" t="s">
        <v>16</v>
      </c>
      <c r="G112" s="1">
        <v>1985</v>
      </c>
      <c r="H112" s="1">
        <v>0</v>
      </c>
      <c r="I112" s="1">
        <v>1</v>
      </c>
      <c r="J112" s="6">
        <v>1</v>
      </c>
      <c r="K112" s="6">
        <v>5</v>
      </c>
      <c r="L112" s="6">
        <v>2</v>
      </c>
      <c r="M112" s="1">
        <v>2898983</v>
      </c>
      <c r="N112" s="1">
        <f>2691265/M112*100</f>
        <v>92.83479758246254</v>
      </c>
      <c r="O112" s="1">
        <v>2560472</v>
      </c>
      <c r="P112" s="1">
        <v>50</v>
      </c>
      <c r="Q112" s="1">
        <v>11798</v>
      </c>
      <c r="R112" s="1">
        <f t="shared" si="13"/>
        <v>0.4607744197163648</v>
      </c>
      <c r="S112" s="1">
        <v>0</v>
      </c>
      <c r="T112" s="1">
        <f t="shared" si="14"/>
        <v>0</v>
      </c>
    </row>
    <row r="113" spans="1:20" ht="13.5" customHeight="1">
      <c r="A113" s="1" t="s">
        <v>23</v>
      </c>
      <c r="B113" s="1" t="s">
        <v>51</v>
      </c>
      <c r="C113" s="1" t="s">
        <v>25</v>
      </c>
      <c r="D113" s="1" t="s">
        <v>26</v>
      </c>
      <c r="E113" s="1">
        <v>6</v>
      </c>
      <c r="F113" s="1" t="s">
        <v>16</v>
      </c>
      <c r="G113" s="1">
        <v>1990</v>
      </c>
      <c r="H113" s="1">
        <v>0</v>
      </c>
      <c r="I113" s="1">
        <v>1</v>
      </c>
      <c r="J113" s="7">
        <v>1</v>
      </c>
      <c r="K113" s="7">
        <v>5</v>
      </c>
      <c r="L113" s="7">
        <v>2</v>
      </c>
      <c r="M113" s="1">
        <v>2970377</v>
      </c>
      <c r="N113" s="1">
        <f>2662158/M113*100</f>
        <v>89.62357303466867</v>
      </c>
      <c r="O113" s="1">
        <v>2478167</v>
      </c>
      <c r="P113" s="1">
        <v>50</v>
      </c>
      <c r="Q113" s="1">
        <v>20657</v>
      </c>
      <c r="R113" s="1">
        <f t="shared" si="13"/>
        <v>0.8335596430749017</v>
      </c>
      <c r="S113" s="1">
        <v>0</v>
      </c>
      <c r="T113" s="1">
        <f t="shared" si="14"/>
        <v>0</v>
      </c>
    </row>
    <row r="114" spans="1:20" ht="13.5" customHeight="1">
      <c r="A114" s="1" t="s">
        <v>23</v>
      </c>
      <c r="B114" s="1" t="s">
        <v>51</v>
      </c>
      <c r="C114" s="1" t="s">
        <v>25</v>
      </c>
      <c r="D114" s="1" t="s">
        <v>26</v>
      </c>
      <c r="E114" s="1">
        <v>23</v>
      </c>
      <c r="F114" s="1" t="s">
        <v>18</v>
      </c>
      <c r="G114" s="1">
        <v>1995</v>
      </c>
      <c r="H114" s="1">
        <v>0</v>
      </c>
      <c r="I114" s="1">
        <v>2</v>
      </c>
      <c r="J114" s="7">
        <v>1</v>
      </c>
      <c r="K114" s="7">
        <v>4</v>
      </c>
      <c r="L114" s="7">
        <v>2</v>
      </c>
      <c r="M114" s="1">
        <v>3032797</v>
      </c>
      <c r="N114" s="1">
        <f>2582763/M114*100</f>
        <v>85.16109057084928</v>
      </c>
      <c r="O114" s="1">
        <v>2139227</v>
      </c>
      <c r="P114" s="1">
        <v>50</v>
      </c>
      <c r="Q114" s="1">
        <v>15049</v>
      </c>
      <c r="R114" s="1">
        <f t="shared" si="13"/>
        <v>0.7034784059849656</v>
      </c>
      <c r="S114" s="1">
        <v>0</v>
      </c>
      <c r="T114" s="1">
        <f t="shared" si="14"/>
        <v>0</v>
      </c>
    </row>
    <row r="115" spans="1:20" ht="13.5" customHeight="1">
      <c r="A115" s="1" t="s">
        <v>23</v>
      </c>
      <c r="B115" s="1" t="s">
        <v>51</v>
      </c>
      <c r="C115" s="1" t="s">
        <v>25</v>
      </c>
      <c r="D115" s="1" t="s">
        <v>26</v>
      </c>
      <c r="E115" s="1">
        <v>16</v>
      </c>
      <c r="F115" s="1" t="s">
        <v>18</v>
      </c>
      <c r="G115" s="1">
        <v>2000</v>
      </c>
      <c r="H115" s="1">
        <v>0</v>
      </c>
      <c r="I115" s="1">
        <v>2</v>
      </c>
      <c r="J115" s="6">
        <v>1</v>
      </c>
      <c r="K115" s="6">
        <v>6</v>
      </c>
      <c r="L115" s="6">
        <v>1</v>
      </c>
      <c r="M115" s="1">
        <v>3033668</v>
      </c>
      <c r="N115" s="1">
        <f>2263992/M115*100</f>
        <v>74.6288651230128</v>
      </c>
      <c r="O115" s="1">
        <v>1958141</v>
      </c>
      <c r="P115" s="1">
        <v>39</v>
      </c>
      <c r="Q115" s="1">
        <v>11256</v>
      </c>
      <c r="R115" s="1">
        <f t="shared" si="13"/>
        <v>0.5748309238200926</v>
      </c>
      <c r="S115" s="1">
        <v>0</v>
      </c>
      <c r="T115" s="1">
        <f t="shared" si="14"/>
        <v>0</v>
      </c>
    </row>
    <row r="116" spans="1:20" ht="13.5" customHeight="1">
      <c r="A116" s="1" t="s">
        <v>23</v>
      </c>
      <c r="B116" s="1" t="s">
        <v>51</v>
      </c>
      <c r="C116" s="1" t="s">
        <v>25</v>
      </c>
      <c r="D116" s="1" t="s">
        <v>26</v>
      </c>
      <c r="E116" s="1">
        <v>3</v>
      </c>
      <c r="F116" s="1" t="s">
        <v>18</v>
      </c>
      <c r="G116" s="1">
        <v>2005</v>
      </c>
      <c r="H116" s="1">
        <v>0</v>
      </c>
      <c r="I116" s="1">
        <v>2</v>
      </c>
      <c r="J116" s="6">
        <v>1</v>
      </c>
      <c r="K116" s="6">
        <v>6</v>
      </c>
      <c r="L116" s="6">
        <v>1</v>
      </c>
      <c r="M116" s="1">
        <v>3022353</v>
      </c>
      <c r="N116" s="1">
        <f>2156460/M116*100</f>
        <v>71.35036840501424</v>
      </c>
      <c r="O116" s="1">
        <v>1806214</v>
      </c>
      <c r="P116" s="1">
        <v>63</v>
      </c>
      <c r="Q116" s="1">
        <v>22884</v>
      </c>
      <c r="R116" s="1">
        <f t="shared" si="13"/>
        <v>1.266959507566656</v>
      </c>
      <c r="S116" s="1">
        <v>0</v>
      </c>
      <c r="T116" s="1">
        <f t="shared" si="14"/>
        <v>0</v>
      </c>
    </row>
    <row r="117" spans="1:20" ht="13.5" customHeight="1">
      <c r="A117" s="1" t="s">
        <v>23</v>
      </c>
      <c r="B117" s="1" t="s">
        <v>51</v>
      </c>
      <c r="C117" s="1" t="s">
        <v>25</v>
      </c>
      <c r="D117" s="1" t="s">
        <v>26</v>
      </c>
      <c r="E117" s="1">
        <v>28</v>
      </c>
      <c r="F117" s="1" t="s">
        <v>17</v>
      </c>
      <c r="G117" s="1">
        <v>2010</v>
      </c>
      <c r="H117" s="1">
        <v>0</v>
      </c>
      <c r="I117" s="1">
        <v>2</v>
      </c>
      <c r="J117" s="3">
        <v>1</v>
      </c>
      <c r="K117" s="3">
        <v>6</v>
      </c>
      <c r="L117" s="3">
        <v>2</v>
      </c>
      <c r="P117" s="1">
        <v>63</v>
      </c>
      <c r="R117" s="1">
        <v>6.5</v>
      </c>
      <c r="S117" s="1">
        <v>3</v>
      </c>
      <c r="T117" s="1">
        <f t="shared" si="14"/>
        <v>4.761904761904762</v>
      </c>
    </row>
    <row r="118" spans="1:20" ht="13.5" customHeight="1">
      <c r="A118" s="1" t="s">
        <v>23</v>
      </c>
      <c r="B118" s="1" t="s">
        <v>52</v>
      </c>
      <c r="C118" s="1" t="s">
        <v>53</v>
      </c>
      <c r="D118" s="1" t="s">
        <v>54</v>
      </c>
      <c r="E118" s="1">
        <v>20</v>
      </c>
      <c r="F118" s="1" t="s">
        <v>19</v>
      </c>
      <c r="G118" s="1">
        <v>1988</v>
      </c>
      <c r="H118" s="1">
        <v>1</v>
      </c>
      <c r="I118" s="1">
        <v>3</v>
      </c>
      <c r="J118" s="6">
        <v>1</v>
      </c>
      <c r="K118" s="6">
        <v>6</v>
      </c>
      <c r="L118" s="6">
        <v>1</v>
      </c>
      <c r="M118" s="1">
        <v>695127</v>
      </c>
      <c r="N118" s="1">
        <v>90.93834651797441</v>
      </c>
      <c r="O118" s="1">
        <v>606602</v>
      </c>
      <c r="P118" s="1">
        <v>70</v>
      </c>
      <c r="Q118" s="1">
        <v>0</v>
      </c>
      <c r="R118" s="1">
        <v>0</v>
      </c>
      <c r="S118" s="1">
        <v>0</v>
      </c>
      <c r="T118" s="1">
        <v>0</v>
      </c>
    </row>
    <row r="119" spans="1:20" ht="13.5" customHeight="1">
      <c r="A119" s="1" t="s">
        <v>23</v>
      </c>
      <c r="B119" s="1" t="s">
        <v>52</v>
      </c>
      <c r="C119" s="1" t="s">
        <v>53</v>
      </c>
      <c r="D119" s="1" t="s">
        <v>54</v>
      </c>
      <c r="E119" s="1">
        <v>21</v>
      </c>
      <c r="F119" s="1" t="s">
        <v>19</v>
      </c>
      <c r="G119" s="1">
        <v>1993</v>
      </c>
      <c r="H119" s="1">
        <v>1</v>
      </c>
      <c r="I119" s="1">
        <v>3</v>
      </c>
      <c r="J119" s="6">
        <v>1</v>
      </c>
      <c r="K119" s="6">
        <v>6</v>
      </c>
      <c r="L119" s="6">
        <v>1</v>
      </c>
      <c r="M119" s="1">
        <v>731113</v>
      </c>
      <c r="N119" s="1">
        <v>88.38797832893137</v>
      </c>
      <c r="O119" s="1">
        <v>616163</v>
      </c>
      <c r="P119" s="1">
        <v>70</v>
      </c>
      <c r="Q119" s="1">
        <v>18669</v>
      </c>
      <c r="R119" s="1">
        <f>Q119/O119*100</f>
        <v>3.0298800804332617</v>
      </c>
      <c r="S119" s="1">
        <v>2</v>
      </c>
      <c r="T119" s="1">
        <f>S119/P119*100</f>
        <v>2.857142857142857</v>
      </c>
    </row>
    <row r="120" spans="1:20" ht="13.5" customHeight="1">
      <c r="A120" s="1" t="s">
        <v>23</v>
      </c>
      <c r="B120" s="1" t="s">
        <v>52</v>
      </c>
      <c r="C120" s="1" t="s">
        <v>53</v>
      </c>
      <c r="D120" s="1" t="s">
        <v>54</v>
      </c>
      <c r="E120" s="1">
        <v>22</v>
      </c>
      <c r="F120" s="1" t="s">
        <v>19</v>
      </c>
      <c r="G120" s="1">
        <v>1998</v>
      </c>
      <c r="H120" s="1">
        <v>1</v>
      </c>
      <c r="I120" s="1">
        <v>3</v>
      </c>
      <c r="J120" s="7">
        <v>1</v>
      </c>
      <c r="K120" s="7">
        <v>6</v>
      </c>
      <c r="L120" s="7">
        <v>1</v>
      </c>
      <c r="M120" s="1">
        <v>754071</v>
      </c>
      <c r="N120" s="1">
        <v>82.46690298393654</v>
      </c>
      <c r="O120" s="1">
        <v>588202</v>
      </c>
      <c r="P120" s="1">
        <v>70</v>
      </c>
      <c r="Q120" s="1">
        <v>7543</v>
      </c>
      <c r="R120" s="1">
        <f>Q120/O120*100</f>
        <v>1.2823825828541895</v>
      </c>
      <c r="S120" s="1">
        <v>1</v>
      </c>
      <c r="T120" s="1">
        <f>S120/P120*100</f>
        <v>1.4285714285714286</v>
      </c>
    </row>
    <row r="121" spans="1:20" ht="13.5" customHeight="1">
      <c r="A121" s="1" t="s">
        <v>23</v>
      </c>
      <c r="B121" s="1" t="s">
        <v>52</v>
      </c>
      <c r="C121" s="1" t="s">
        <v>53</v>
      </c>
      <c r="D121" s="1" t="s">
        <v>54</v>
      </c>
      <c r="E121" s="1">
        <v>28</v>
      </c>
      <c r="F121" s="1" t="s">
        <v>20</v>
      </c>
      <c r="G121" s="1">
        <v>2003</v>
      </c>
      <c r="H121" s="1">
        <v>1</v>
      </c>
      <c r="I121" s="1">
        <v>3</v>
      </c>
      <c r="J121" s="6">
        <v>1</v>
      </c>
      <c r="K121" s="6">
        <v>6</v>
      </c>
      <c r="L121" s="6">
        <v>1</v>
      </c>
      <c r="M121" s="1">
        <f>399260+379379</f>
        <v>778639</v>
      </c>
      <c r="N121" s="1">
        <f>(296311+312229)/M121*100</f>
        <v>78.15431798304478</v>
      </c>
      <c r="O121" s="1">
        <f>269913+300790</f>
        <v>570703</v>
      </c>
      <c r="P121" s="1">
        <v>70</v>
      </c>
      <c r="Q121" s="1">
        <v>15121</v>
      </c>
      <c r="R121" s="1">
        <f>Q121/O121*100</f>
        <v>2.6495392524658183</v>
      </c>
      <c r="S121" s="1">
        <v>2</v>
      </c>
      <c r="T121" s="1">
        <f>S121/P121*100</f>
        <v>2.857142857142857</v>
      </c>
    </row>
    <row r="122" spans="1:20" ht="13.5" customHeight="1">
      <c r="A122" s="1" t="s">
        <v>23</v>
      </c>
      <c r="B122" s="1" t="s">
        <v>52</v>
      </c>
      <c r="C122" s="1" t="s">
        <v>53</v>
      </c>
      <c r="D122" s="1" t="s">
        <v>54</v>
      </c>
      <c r="E122" s="1">
        <v>26</v>
      </c>
      <c r="F122" s="1" t="s">
        <v>20</v>
      </c>
      <c r="G122" s="1">
        <v>2008</v>
      </c>
      <c r="H122" s="1">
        <v>1</v>
      </c>
      <c r="I122" s="1">
        <v>3</v>
      </c>
      <c r="J122" s="7">
        <v>1</v>
      </c>
      <c r="K122" s="7">
        <v>6</v>
      </c>
      <c r="L122" s="7">
        <v>1</v>
      </c>
      <c r="M122" s="1">
        <f>391322+392429</f>
        <v>783751</v>
      </c>
      <c r="N122" s="1">
        <f>(328490+313943)/M122*100</f>
        <v>81.96901822134836</v>
      </c>
      <c r="O122" s="1">
        <f>328490+304636</f>
        <v>633126</v>
      </c>
      <c r="P122" s="1">
        <v>70</v>
      </c>
      <c r="Q122" s="1">
        <v>43614</v>
      </c>
      <c r="R122" s="1">
        <f>Q122/O122*100</f>
        <v>6.888676187678282</v>
      </c>
      <c r="S122" s="1">
        <v>5</v>
      </c>
      <c r="T122" s="1">
        <f>S122/P122*100</f>
        <v>7.142857142857142</v>
      </c>
    </row>
    <row r="123" spans="1:20" ht="13.5" customHeight="1">
      <c r="A123" s="1" t="s">
        <v>23</v>
      </c>
      <c r="B123" s="1" t="s">
        <v>55</v>
      </c>
      <c r="C123" s="1" t="s">
        <v>25</v>
      </c>
      <c r="D123" s="1" t="s">
        <v>26</v>
      </c>
      <c r="E123" s="1">
        <v>20</v>
      </c>
      <c r="F123" s="1" t="s">
        <v>19</v>
      </c>
      <c r="G123" s="1">
        <v>1988</v>
      </c>
      <c r="H123" s="1">
        <v>0</v>
      </c>
      <c r="I123" s="1">
        <v>1</v>
      </c>
      <c r="J123" s="6">
        <v>1</v>
      </c>
      <c r="K123" s="6">
        <v>5</v>
      </c>
      <c r="L123" s="6">
        <v>2</v>
      </c>
      <c r="M123" s="1">
        <v>695127</v>
      </c>
      <c r="N123" s="1">
        <v>90.93834651797441</v>
      </c>
      <c r="O123" s="1">
        <v>606602</v>
      </c>
      <c r="P123" s="1">
        <v>70</v>
      </c>
      <c r="Q123" s="1">
        <v>0</v>
      </c>
      <c r="R123" s="1">
        <v>0</v>
      </c>
      <c r="S123" s="1">
        <v>0</v>
      </c>
      <c r="T123" s="1">
        <v>0</v>
      </c>
    </row>
    <row r="124" spans="1:20" ht="13.5" customHeight="1">
      <c r="A124" s="1" t="s">
        <v>23</v>
      </c>
      <c r="B124" s="1" t="s">
        <v>55</v>
      </c>
      <c r="C124" s="1" t="s">
        <v>25</v>
      </c>
      <c r="D124" s="1" t="s">
        <v>26</v>
      </c>
      <c r="E124" s="1">
        <v>21</v>
      </c>
      <c r="F124" s="1" t="s">
        <v>19</v>
      </c>
      <c r="G124" s="1">
        <v>1993</v>
      </c>
      <c r="H124" s="1">
        <v>0</v>
      </c>
      <c r="I124" s="1">
        <v>2</v>
      </c>
      <c r="J124" s="6">
        <v>1</v>
      </c>
      <c r="K124" s="6">
        <v>4</v>
      </c>
      <c r="L124" s="6">
        <v>2</v>
      </c>
      <c r="M124" s="1">
        <v>731113</v>
      </c>
      <c r="N124" s="1">
        <v>88.38797832893137</v>
      </c>
      <c r="O124" s="1">
        <v>616163</v>
      </c>
      <c r="P124" s="1">
        <v>70</v>
      </c>
      <c r="Q124" s="1">
        <v>59203</v>
      </c>
      <c r="R124" s="1">
        <f aca="true" t="shared" si="15" ref="R124:R142">Q124/O124*100</f>
        <v>9.60833415833148</v>
      </c>
      <c r="S124" s="1">
        <v>7</v>
      </c>
      <c r="T124" s="1">
        <f aca="true" t="shared" si="16" ref="T124:T169">S124/P124*100</f>
        <v>10</v>
      </c>
    </row>
    <row r="125" spans="1:20" ht="13.5" customHeight="1">
      <c r="A125" s="1" t="s">
        <v>23</v>
      </c>
      <c r="B125" s="1" t="s">
        <v>55</v>
      </c>
      <c r="C125" s="1" t="s">
        <v>25</v>
      </c>
      <c r="D125" s="1" t="s">
        <v>26</v>
      </c>
      <c r="E125" s="1">
        <v>22</v>
      </c>
      <c r="F125" s="1" t="s">
        <v>19</v>
      </c>
      <c r="G125" s="1">
        <v>1998</v>
      </c>
      <c r="H125" s="1">
        <v>1</v>
      </c>
      <c r="I125" s="1">
        <v>4</v>
      </c>
      <c r="J125" s="7">
        <v>1</v>
      </c>
      <c r="K125" s="7">
        <v>6</v>
      </c>
      <c r="L125" s="7">
        <v>1</v>
      </c>
      <c r="M125" s="1">
        <v>754071</v>
      </c>
      <c r="N125" s="1">
        <v>82.46690298393654</v>
      </c>
      <c r="O125" s="1">
        <v>588202</v>
      </c>
      <c r="P125" s="1">
        <v>70</v>
      </c>
      <c r="Q125" s="1">
        <v>27548</v>
      </c>
      <c r="R125" s="1">
        <f t="shared" si="15"/>
        <v>4.6834250818596335</v>
      </c>
      <c r="S125" s="1">
        <v>3</v>
      </c>
      <c r="T125" s="1">
        <f t="shared" si="16"/>
        <v>4.285714285714286</v>
      </c>
    </row>
    <row r="126" spans="1:20" ht="13.5" customHeight="1">
      <c r="A126" s="1" t="s">
        <v>23</v>
      </c>
      <c r="B126" s="1" t="s">
        <v>55</v>
      </c>
      <c r="C126" s="1" t="s">
        <v>25</v>
      </c>
      <c r="D126" s="1" t="s">
        <v>26</v>
      </c>
      <c r="E126" s="1">
        <v>28</v>
      </c>
      <c r="F126" s="1" t="s">
        <v>20</v>
      </c>
      <c r="G126" s="1">
        <v>2003</v>
      </c>
      <c r="H126" s="1">
        <v>0</v>
      </c>
      <c r="I126" s="1">
        <v>2</v>
      </c>
      <c r="J126" s="6">
        <v>1</v>
      </c>
      <c r="K126" s="6">
        <v>6</v>
      </c>
      <c r="L126" s="6">
        <v>1</v>
      </c>
      <c r="M126" s="1">
        <f>399260+379379</f>
        <v>778639</v>
      </c>
      <c r="N126" s="1">
        <f>(296311+312229)/M126*100</f>
        <v>78.15431798304478</v>
      </c>
      <c r="O126" s="1">
        <f>269913+300790</f>
        <v>570703</v>
      </c>
      <c r="P126" s="1">
        <v>70</v>
      </c>
      <c r="Q126" s="1">
        <f>16526+1626</f>
        <v>18152</v>
      </c>
      <c r="R126" s="1">
        <f t="shared" si="15"/>
        <v>3.1806386158825166</v>
      </c>
      <c r="S126" s="1">
        <v>2</v>
      </c>
      <c r="T126" s="1">
        <f t="shared" si="16"/>
        <v>2.857142857142857</v>
      </c>
    </row>
    <row r="127" spans="1:20" ht="13.5" customHeight="1">
      <c r="A127" s="1" t="s">
        <v>23</v>
      </c>
      <c r="B127" s="1" t="s">
        <v>55</v>
      </c>
      <c r="C127" s="1" t="s">
        <v>25</v>
      </c>
      <c r="D127" s="1" t="s">
        <v>26</v>
      </c>
      <c r="E127" s="1">
        <v>26</v>
      </c>
      <c r="F127" s="1" t="s">
        <v>20</v>
      </c>
      <c r="G127" s="1">
        <v>2008</v>
      </c>
      <c r="H127" s="1">
        <v>0</v>
      </c>
      <c r="I127" s="1">
        <v>2</v>
      </c>
      <c r="J127" s="7">
        <v>1</v>
      </c>
      <c r="K127" s="7">
        <v>6</v>
      </c>
      <c r="L127" s="7">
        <v>2</v>
      </c>
      <c r="M127" s="1">
        <f>391322+392429</f>
        <v>783751</v>
      </c>
      <c r="N127" s="1">
        <f>(328490+313943)/M127*100</f>
        <v>81.96901822134836</v>
      </c>
      <c r="O127" s="1">
        <f>328490+304636</f>
        <v>633126</v>
      </c>
      <c r="P127" s="1">
        <v>70</v>
      </c>
      <c r="Q127" s="1">
        <f>38533+6411</f>
        <v>44944</v>
      </c>
      <c r="R127" s="1">
        <f t="shared" si="15"/>
        <v>7.098744957559791</v>
      </c>
      <c r="S127" s="1">
        <f>1+6</f>
        <v>7</v>
      </c>
      <c r="T127" s="1">
        <f t="shared" si="16"/>
        <v>10</v>
      </c>
    </row>
    <row r="128" spans="1:20" ht="13.5" customHeight="1">
      <c r="A128" s="1" t="s">
        <v>23</v>
      </c>
      <c r="B128" s="1" t="s">
        <v>52</v>
      </c>
      <c r="C128" s="1" t="s">
        <v>56</v>
      </c>
      <c r="D128" s="1" t="s">
        <v>57</v>
      </c>
      <c r="E128" s="1">
        <v>20</v>
      </c>
      <c r="F128" s="1" t="s">
        <v>19</v>
      </c>
      <c r="G128" s="1">
        <v>1983</v>
      </c>
      <c r="H128" s="1">
        <v>0</v>
      </c>
      <c r="I128" s="1">
        <v>2</v>
      </c>
      <c r="J128" s="7">
        <v>1</v>
      </c>
      <c r="K128" s="7">
        <v>4</v>
      </c>
      <c r="L128" s="7"/>
      <c r="M128" s="1">
        <v>660137</v>
      </c>
      <c r="N128" s="1">
        <v>90.8626542672203</v>
      </c>
      <c r="O128" s="1">
        <v>575494</v>
      </c>
      <c r="P128" s="1">
        <v>70</v>
      </c>
      <c r="Q128" s="1">
        <v>0</v>
      </c>
      <c r="R128" s="1">
        <f t="shared" si="15"/>
        <v>0</v>
      </c>
      <c r="S128" s="1">
        <v>0</v>
      </c>
      <c r="T128" s="1">
        <f t="shared" si="16"/>
        <v>0</v>
      </c>
    </row>
    <row r="129" spans="1:20" ht="13.5" customHeight="1">
      <c r="A129" s="1" t="s">
        <v>23</v>
      </c>
      <c r="B129" s="1" t="s">
        <v>52</v>
      </c>
      <c r="C129" s="1" t="s">
        <v>56</v>
      </c>
      <c r="D129" s="1" t="s">
        <v>57</v>
      </c>
      <c r="E129" s="1">
        <v>20</v>
      </c>
      <c r="F129" s="1" t="s">
        <v>19</v>
      </c>
      <c r="G129" s="1">
        <v>1988</v>
      </c>
      <c r="H129" s="1">
        <v>0</v>
      </c>
      <c r="I129" s="1">
        <v>2</v>
      </c>
      <c r="J129" s="6">
        <v>1</v>
      </c>
      <c r="K129" s="6">
        <v>4</v>
      </c>
      <c r="L129" s="6"/>
      <c r="M129" s="1">
        <v>695127</v>
      </c>
      <c r="N129" s="1">
        <v>90.93834651797441</v>
      </c>
      <c r="O129" s="1">
        <v>606602</v>
      </c>
      <c r="P129" s="1">
        <v>70</v>
      </c>
      <c r="Q129" s="1">
        <v>29624</v>
      </c>
      <c r="R129" s="1">
        <f t="shared" si="15"/>
        <v>4.883597482369</v>
      </c>
      <c r="S129" s="1">
        <v>3</v>
      </c>
      <c r="T129" s="1">
        <f t="shared" si="16"/>
        <v>4.285714285714286</v>
      </c>
    </row>
    <row r="130" spans="1:20" ht="13.5" customHeight="1">
      <c r="A130" s="1" t="s">
        <v>23</v>
      </c>
      <c r="B130" s="1" t="s">
        <v>52</v>
      </c>
      <c r="C130" s="1" t="s">
        <v>56</v>
      </c>
      <c r="D130" s="1" t="s">
        <v>57</v>
      </c>
      <c r="E130" s="1">
        <v>21</v>
      </c>
      <c r="F130" s="1" t="s">
        <v>19</v>
      </c>
      <c r="G130" s="1">
        <v>1993</v>
      </c>
      <c r="H130" s="1">
        <v>0</v>
      </c>
      <c r="I130" s="1">
        <v>2</v>
      </c>
      <c r="J130" s="6">
        <v>1</v>
      </c>
      <c r="K130" s="6">
        <v>4</v>
      </c>
      <c r="L130" s="6"/>
      <c r="M130" s="1">
        <v>731113</v>
      </c>
      <c r="N130" s="1">
        <v>88.38797832893137</v>
      </c>
      <c r="O130" s="1">
        <v>616163</v>
      </c>
      <c r="P130" s="1">
        <v>70</v>
      </c>
      <c r="Q130" s="1">
        <v>62138</v>
      </c>
      <c r="R130" s="1">
        <f t="shared" si="15"/>
        <v>10.084669154103704</v>
      </c>
      <c r="S130" s="1">
        <v>7</v>
      </c>
      <c r="T130" s="1">
        <f t="shared" si="16"/>
        <v>10</v>
      </c>
    </row>
    <row r="131" spans="1:20" ht="13.5" customHeight="1">
      <c r="A131" s="1" t="s">
        <v>23</v>
      </c>
      <c r="B131" s="1" t="s">
        <v>52</v>
      </c>
      <c r="C131" s="1" t="s">
        <v>56</v>
      </c>
      <c r="D131" s="1" t="s">
        <v>57</v>
      </c>
      <c r="E131" s="1">
        <v>22</v>
      </c>
      <c r="F131" s="1" t="s">
        <v>19</v>
      </c>
      <c r="G131" s="1">
        <v>1998</v>
      </c>
      <c r="H131" s="1">
        <v>0</v>
      </c>
      <c r="I131" s="1">
        <v>2</v>
      </c>
      <c r="J131" s="7">
        <v>1</v>
      </c>
      <c r="K131" s="7">
        <v>4</v>
      </c>
      <c r="L131" s="7"/>
      <c r="M131" s="1">
        <v>754071</v>
      </c>
      <c r="N131" s="1">
        <v>82.46690298393654</v>
      </c>
      <c r="O131" s="1">
        <v>588202</v>
      </c>
      <c r="P131" s="1">
        <v>70</v>
      </c>
      <c r="Q131" s="1">
        <v>35281</v>
      </c>
      <c r="R131" s="1">
        <f t="shared" si="15"/>
        <v>5.998109492997304</v>
      </c>
      <c r="S131" s="1">
        <v>4</v>
      </c>
      <c r="T131" s="1">
        <f t="shared" si="16"/>
        <v>5.714285714285714</v>
      </c>
    </row>
    <row r="132" spans="1:20" ht="13.5" customHeight="1">
      <c r="A132" s="1" t="s">
        <v>23</v>
      </c>
      <c r="B132" s="1" t="s">
        <v>52</v>
      </c>
      <c r="C132" s="1" t="s">
        <v>56</v>
      </c>
      <c r="D132" s="1" t="s">
        <v>57</v>
      </c>
      <c r="E132" s="1">
        <v>28</v>
      </c>
      <c r="F132" s="1" t="s">
        <v>20</v>
      </c>
      <c r="G132" s="1">
        <v>2003</v>
      </c>
      <c r="H132" s="1">
        <v>0</v>
      </c>
      <c r="I132" s="1">
        <v>2</v>
      </c>
      <c r="J132" s="6">
        <v>1</v>
      </c>
      <c r="K132" s="6">
        <v>4</v>
      </c>
      <c r="L132" s="6"/>
      <c r="M132" s="1">
        <f>399260+379379</f>
        <v>778639</v>
      </c>
      <c r="N132" s="1">
        <f>(296311+312229)/M132*100</f>
        <v>78.15431798304478</v>
      </c>
      <c r="O132" s="1">
        <f>269913+300790</f>
        <v>570703</v>
      </c>
      <c r="P132" s="1">
        <v>70</v>
      </c>
      <c r="Q132" s="1">
        <v>24261</v>
      </c>
      <c r="R132" s="1">
        <f t="shared" si="15"/>
        <v>4.251072799687403</v>
      </c>
      <c r="S132" s="1">
        <v>3</v>
      </c>
      <c r="T132" s="1">
        <f t="shared" si="16"/>
        <v>4.285714285714286</v>
      </c>
    </row>
    <row r="133" spans="1:20" ht="13.5" customHeight="1">
      <c r="A133" s="1" t="s">
        <v>23</v>
      </c>
      <c r="B133" s="1" t="s">
        <v>52</v>
      </c>
      <c r="C133" s="1" t="s">
        <v>56</v>
      </c>
      <c r="D133" s="1" t="s">
        <v>57</v>
      </c>
      <c r="E133" s="1">
        <v>26</v>
      </c>
      <c r="F133" s="1" t="s">
        <v>20</v>
      </c>
      <c r="G133" s="1">
        <v>2008</v>
      </c>
      <c r="H133" s="1">
        <v>0</v>
      </c>
      <c r="I133" s="1">
        <v>2</v>
      </c>
      <c r="J133" s="7">
        <v>1</v>
      </c>
      <c r="K133" s="7">
        <v>4</v>
      </c>
      <c r="L133" s="7"/>
      <c r="M133" s="1">
        <f>391322+392429</f>
        <v>783751</v>
      </c>
      <c r="N133" s="1">
        <f>(328490+313943)/M133*100</f>
        <v>81.96901822134836</v>
      </c>
      <c r="O133" s="1">
        <f>328490+304636</f>
        <v>633126</v>
      </c>
      <c r="P133" s="1">
        <v>70</v>
      </c>
      <c r="Q133" s="1">
        <v>23335</v>
      </c>
      <c r="R133" s="1">
        <f t="shared" si="15"/>
        <v>3.685680259537596</v>
      </c>
      <c r="S133" s="1">
        <v>3</v>
      </c>
      <c r="T133" s="1">
        <f t="shared" si="16"/>
        <v>4.285714285714286</v>
      </c>
    </row>
    <row r="134" spans="1:20" ht="13.5" customHeight="1">
      <c r="A134" s="1" t="s">
        <v>23</v>
      </c>
      <c r="B134" s="1" t="s">
        <v>52</v>
      </c>
      <c r="C134" s="1" t="s">
        <v>58</v>
      </c>
      <c r="D134" s="1" t="s">
        <v>59</v>
      </c>
      <c r="E134" s="1">
        <v>28</v>
      </c>
      <c r="F134" s="1" t="s">
        <v>19</v>
      </c>
      <c r="G134" s="1">
        <v>1948</v>
      </c>
      <c r="H134" s="1">
        <v>0</v>
      </c>
      <c r="I134" s="1">
        <v>1</v>
      </c>
      <c r="J134" s="6"/>
      <c r="K134" s="6"/>
      <c r="L134" s="6"/>
      <c r="M134" s="1">
        <v>434585</v>
      </c>
      <c r="N134" s="1">
        <v>83.98057917323423</v>
      </c>
      <c r="O134" s="1">
        <v>355562</v>
      </c>
      <c r="P134" s="1">
        <v>46</v>
      </c>
      <c r="Q134" s="1">
        <v>33137</v>
      </c>
      <c r="R134" s="1">
        <f t="shared" si="15"/>
        <v>9.319612332026482</v>
      </c>
      <c r="S134" s="1">
        <v>4</v>
      </c>
      <c r="T134" s="1">
        <f t="shared" si="16"/>
        <v>8.695652173913043</v>
      </c>
    </row>
    <row r="135" spans="1:20" ht="13.5" customHeight="1">
      <c r="A135" s="1" t="s">
        <v>23</v>
      </c>
      <c r="B135" s="1" t="s">
        <v>52</v>
      </c>
      <c r="C135" s="1" t="s">
        <v>58</v>
      </c>
      <c r="D135" s="1" t="s">
        <v>59</v>
      </c>
      <c r="E135" s="1">
        <v>16</v>
      </c>
      <c r="F135" s="1" t="s">
        <v>19</v>
      </c>
      <c r="G135" s="1">
        <v>1952</v>
      </c>
      <c r="H135" s="1">
        <v>0</v>
      </c>
      <c r="I135" s="1">
        <v>1</v>
      </c>
      <c r="J135" s="6"/>
      <c r="K135" s="6"/>
      <c r="L135" s="6"/>
      <c r="M135" s="1">
        <v>457963</v>
      </c>
      <c r="N135" s="1">
        <v>85.53987985928995</v>
      </c>
      <c r="O135" s="1">
        <v>382880</v>
      </c>
      <c r="P135" s="1">
        <v>48</v>
      </c>
      <c r="Q135" s="1">
        <v>12906</v>
      </c>
      <c r="R135" s="1">
        <f t="shared" si="15"/>
        <v>3.3707689093188464</v>
      </c>
      <c r="S135" s="1">
        <v>2</v>
      </c>
      <c r="T135" s="1">
        <f t="shared" si="16"/>
        <v>4.166666666666666</v>
      </c>
    </row>
    <row r="136" spans="1:20" ht="13.5" customHeight="1">
      <c r="A136" s="1" t="s">
        <v>23</v>
      </c>
      <c r="B136" s="1" t="s">
        <v>52</v>
      </c>
      <c r="C136" s="1" t="s">
        <v>58</v>
      </c>
      <c r="D136" s="1" t="s">
        <v>59</v>
      </c>
      <c r="E136" s="1">
        <v>11</v>
      </c>
      <c r="F136" s="1" t="s">
        <v>19</v>
      </c>
      <c r="G136" s="1">
        <v>1956</v>
      </c>
      <c r="H136" s="1">
        <v>0</v>
      </c>
      <c r="I136" s="1">
        <v>1</v>
      </c>
      <c r="J136" s="7"/>
      <c r="K136" s="7"/>
      <c r="L136" s="7"/>
      <c r="M136" s="1">
        <v>471062</v>
      </c>
      <c r="N136" s="1">
        <v>89.34959729292534</v>
      </c>
      <c r="O136" s="1">
        <v>412859</v>
      </c>
      <c r="P136" s="1">
        <v>48</v>
      </c>
      <c r="Q136" s="1">
        <v>9541</v>
      </c>
      <c r="R136" s="1">
        <f t="shared" si="15"/>
        <v>2.310958462816603</v>
      </c>
      <c r="S136" s="1">
        <v>1</v>
      </c>
      <c r="T136" s="1">
        <f t="shared" si="16"/>
        <v>2.083333333333333</v>
      </c>
    </row>
    <row r="137" spans="1:20" ht="13.5" customHeight="1">
      <c r="A137" s="1" t="s">
        <v>23</v>
      </c>
      <c r="B137" s="1" t="s">
        <v>52</v>
      </c>
      <c r="C137" s="1" t="s">
        <v>58</v>
      </c>
      <c r="D137" s="1" t="s">
        <v>59</v>
      </c>
      <c r="E137" s="1">
        <v>6</v>
      </c>
      <c r="F137" s="1" t="s">
        <v>19</v>
      </c>
      <c r="G137" s="1">
        <v>1960</v>
      </c>
      <c r="H137" s="1">
        <v>0</v>
      </c>
      <c r="I137" s="1">
        <v>1</v>
      </c>
      <c r="J137" s="7"/>
      <c r="K137" s="7"/>
      <c r="L137" s="7"/>
      <c r="M137" s="1">
        <v>495896</v>
      </c>
      <c r="N137" s="1">
        <v>90.68756352138352</v>
      </c>
      <c r="O137" s="1">
        <v>441787</v>
      </c>
      <c r="P137" s="1">
        <v>48</v>
      </c>
      <c r="Q137" s="1">
        <v>9008</v>
      </c>
      <c r="R137" s="1">
        <f t="shared" si="15"/>
        <v>2.0389916407680624</v>
      </c>
      <c r="S137" s="1">
        <v>1</v>
      </c>
      <c r="T137" s="1">
        <f t="shared" si="16"/>
        <v>2.083333333333333</v>
      </c>
    </row>
    <row r="138" spans="1:20" ht="13.5" customHeight="1">
      <c r="A138" s="1" t="s">
        <v>23</v>
      </c>
      <c r="B138" s="1" t="s">
        <v>52</v>
      </c>
      <c r="C138" s="1" t="s">
        <v>58</v>
      </c>
      <c r="D138" s="1" t="s">
        <v>59</v>
      </c>
      <c r="E138" s="1">
        <v>15</v>
      </c>
      <c r="F138" s="1" t="s">
        <v>19</v>
      </c>
      <c r="G138" s="1">
        <v>1964</v>
      </c>
      <c r="H138" s="1">
        <v>0</v>
      </c>
      <c r="I138" s="1">
        <v>1</v>
      </c>
      <c r="J138" s="6"/>
      <c r="K138" s="6"/>
      <c r="L138" s="6"/>
      <c r="M138" s="1">
        <v>518068</v>
      </c>
      <c r="N138" s="1">
        <v>90.2437517854799</v>
      </c>
      <c r="O138" s="1">
        <v>458713</v>
      </c>
      <c r="P138" s="1">
        <v>52</v>
      </c>
      <c r="Q138" s="1">
        <v>13758</v>
      </c>
      <c r="R138" s="1">
        <f t="shared" si="15"/>
        <v>2.999260975817123</v>
      </c>
      <c r="S138" s="1">
        <v>2</v>
      </c>
      <c r="T138" s="1">
        <f t="shared" si="16"/>
        <v>3.8461538461538463</v>
      </c>
    </row>
    <row r="139" spans="1:20" ht="13.5" customHeight="1">
      <c r="A139" s="1" t="s">
        <v>23</v>
      </c>
      <c r="B139" s="1" t="s">
        <v>52</v>
      </c>
      <c r="C139" s="1" t="s">
        <v>58</v>
      </c>
      <c r="D139" s="1" t="s">
        <v>59</v>
      </c>
      <c r="E139" s="1">
        <v>17</v>
      </c>
      <c r="F139" s="1" t="s">
        <v>19</v>
      </c>
      <c r="G139" s="1">
        <v>1968</v>
      </c>
      <c r="H139" s="1">
        <v>0</v>
      </c>
      <c r="I139" s="1">
        <v>1</v>
      </c>
      <c r="J139" s="6"/>
      <c r="K139" s="6"/>
      <c r="L139" s="6"/>
      <c r="M139" s="1">
        <v>540803</v>
      </c>
      <c r="N139" s="1">
        <v>89.54998400526625</v>
      </c>
      <c r="O139" s="1">
        <v>473505</v>
      </c>
      <c r="P139" s="1">
        <v>52</v>
      </c>
      <c r="Q139" s="1">
        <v>19922</v>
      </c>
      <c r="R139" s="1">
        <f t="shared" si="15"/>
        <v>4.20734733529741</v>
      </c>
      <c r="S139" s="1">
        <v>2</v>
      </c>
      <c r="T139" s="1">
        <f t="shared" si="16"/>
        <v>3.8461538461538463</v>
      </c>
    </row>
    <row r="140" spans="1:20" ht="13.5" customHeight="1">
      <c r="A140" s="1" t="s">
        <v>23</v>
      </c>
      <c r="B140" s="1" t="s">
        <v>52</v>
      </c>
      <c r="C140" s="1" t="s">
        <v>58</v>
      </c>
      <c r="D140" s="1" t="s">
        <v>59</v>
      </c>
      <c r="E140" s="1">
        <v>18</v>
      </c>
      <c r="F140" s="1" t="s">
        <v>19</v>
      </c>
      <c r="G140" s="1">
        <v>1973</v>
      </c>
      <c r="H140" s="1">
        <v>0</v>
      </c>
      <c r="I140" s="1">
        <v>2</v>
      </c>
      <c r="J140" s="7">
        <v>1</v>
      </c>
      <c r="K140" s="7">
        <v>4</v>
      </c>
      <c r="L140" s="7"/>
      <c r="M140" s="1">
        <v>545703</v>
      </c>
      <c r="N140" s="1">
        <v>92.22617431093471</v>
      </c>
      <c r="O140" s="1">
        <v>490057</v>
      </c>
      <c r="P140" s="1">
        <v>70</v>
      </c>
      <c r="Q140" s="1">
        <v>23045</v>
      </c>
      <c r="R140" s="1">
        <f t="shared" si="15"/>
        <v>4.702514197328066</v>
      </c>
      <c r="S140" s="1">
        <v>3</v>
      </c>
      <c r="T140" s="1">
        <f t="shared" si="16"/>
        <v>4.285714285714286</v>
      </c>
    </row>
    <row r="141" spans="1:20" ht="13.5" customHeight="1">
      <c r="A141" s="1" t="s">
        <v>23</v>
      </c>
      <c r="B141" s="1" t="s">
        <v>52</v>
      </c>
      <c r="C141" s="1" t="s">
        <v>58</v>
      </c>
      <c r="D141" s="1" t="s">
        <v>59</v>
      </c>
      <c r="E141" s="1">
        <v>19</v>
      </c>
      <c r="F141" s="1" t="s">
        <v>19</v>
      </c>
      <c r="G141" s="1">
        <v>1978</v>
      </c>
      <c r="H141" s="1">
        <v>0</v>
      </c>
      <c r="I141" s="1">
        <v>2</v>
      </c>
      <c r="J141" s="7">
        <v>1</v>
      </c>
      <c r="K141" s="7">
        <v>4</v>
      </c>
      <c r="L141" s="7"/>
      <c r="M141" s="1">
        <v>613189</v>
      </c>
      <c r="N141" s="1">
        <v>92.50948728695394</v>
      </c>
      <c r="O141" s="1">
        <v>547963</v>
      </c>
      <c r="P141" s="1">
        <v>70</v>
      </c>
      <c r="Q141" s="1">
        <v>39101</v>
      </c>
      <c r="R141" s="1">
        <f t="shared" si="15"/>
        <v>7.135700768117556</v>
      </c>
      <c r="S141" s="1">
        <v>5</v>
      </c>
      <c r="T141" s="1">
        <f t="shared" si="16"/>
        <v>7.142857142857142</v>
      </c>
    </row>
    <row r="142" spans="1:20" ht="13.5" customHeight="1">
      <c r="A142" s="1" t="s">
        <v>23</v>
      </c>
      <c r="B142" s="1" t="s">
        <v>52</v>
      </c>
      <c r="C142" s="1" t="s">
        <v>58</v>
      </c>
      <c r="D142" s="1" t="s">
        <v>59</v>
      </c>
      <c r="E142" s="1">
        <v>20</v>
      </c>
      <c r="F142" s="1" t="s">
        <v>19</v>
      </c>
      <c r="G142" s="1">
        <v>1983</v>
      </c>
      <c r="H142" s="1">
        <v>0</v>
      </c>
      <c r="I142" s="1">
        <v>2</v>
      </c>
      <c r="J142" s="7">
        <v>1</v>
      </c>
      <c r="K142" s="7">
        <v>4</v>
      </c>
      <c r="L142" s="7"/>
      <c r="M142" s="1">
        <v>660137</v>
      </c>
      <c r="N142" s="1">
        <v>90.8626542672203</v>
      </c>
      <c r="O142" s="1">
        <v>575494</v>
      </c>
      <c r="P142" s="1">
        <v>70</v>
      </c>
      <c r="Q142" s="1">
        <v>0</v>
      </c>
      <c r="R142" s="1">
        <f t="shared" si="15"/>
        <v>0</v>
      </c>
      <c r="S142" s="1">
        <v>0</v>
      </c>
      <c r="T142" s="1">
        <f t="shared" si="16"/>
        <v>0</v>
      </c>
    </row>
    <row r="143" spans="1:20" ht="13.5" customHeight="1">
      <c r="A143" s="1" t="s">
        <v>23</v>
      </c>
      <c r="B143" s="1" t="s">
        <v>52</v>
      </c>
      <c r="C143" s="1" t="s">
        <v>60</v>
      </c>
      <c r="D143" s="1" t="s">
        <v>61</v>
      </c>
      <c r="E143" s="1">
        <v>28</v>
      </c>
      <c r="F143" s="1" t="s">
        <v>20</v>
      </c>
      <c r="G143" s="1">
        <v>2003</v>
      </c>
      <c r="H143" s="1">
        <v>1</v>
      </c>
      <c r="I143" s="1">
        <v>4</v>
      </c>
      <c r="J143" s="6">
        <v>1</v>
      </c>
      <c r="K143" s="6">
        <v>4</v>
      </c>
      <c r="L143" s="6"/>
      <c r="M143" s="1">
        <f>399260+379379</f>
        <v>778639</v>
      </c>
      <c r="N143" s="1">
        <f>(296311+312229)/M143*100</f>
        <v>78.15431798304478</v>
      </c>
      <c r="O143" s="1">
        <f>269913+300790</f>
        <v>570703</v>
      </c>
      <c r="P143" s="1">
        <v>70</v>
      </c>
      <c r="Q143" s="1">
        <v>0</v>
      </c>
      <c r="R143" s="1">
        <v>0</v>
      </c>
      <c r="S143" s="1">
        <v>0</v>
      </c>
      <c r="T143" s="1">
        <f t="shared" si="16"/>
        <v>0</v>
      </c>
    </row>
    <row r="144" spans="1:20" ht="13.5" customHeight="1">
      <c r="A144" s="1" t="s">
        <v>23</v>
      </c>
      <c r="B144" s="1" t="s">
        <v>52</v>
      </c>
      <c r="C144" s="1" t="s">
        <v>60</v>
      </c>
      <c r="D144" s="1" t="s">
        <v>61</v>
      </c>
      <c r="E144" s="1">
        <v>26</v>
      </c>
      <c r="F144" s="1" t="s">
        <v>20</v>
      </c>
      <c r="G144" s="1">
        <v>2008</v>
      </c>
      <c r="H144" s="1">
        <v>1</v>
      </c>
      <c r="I144" s="1">
        <v>4</v>
      </c>
      <c r="J144" s="7">
        <v>1</v>
      </c>
      <c r="K144" s="7">
        <v>4</v>
      </c>
      <c r="L144" s="7"/>
      <c r="M144" s="1">
        <f>391322+392429</f>
        <v>783751</v>
      </c>
      <c r="N144" s="1">
        <f>(328490+313943)/M144*100</f>
        <v>81.96901822134836</v>
      </c>
      <c r="O144" s="1">
        <f>328490+304636</f>
        <v>633126</v>
      </c>
      <c r="P144" s="1">
        <v>70</v>
      </c>
      <c r="Q144" s="1">
        <v>14888</v>
      </c>
      <c r="R144" s="1">
        <f>Q144/O144*100</f>
        <v>2.3515066511247364</v>
      </c>
      <c r="S144" s="1">
        <v>2</v>
      </c>
      <c r="T144" s="1">
        <f t="shared" si="16"/>
        <v>2.857142857142857</v>
      </c>
    </row>
    <row r="145" spans="1:20" ht="13.5" customHeight="1">
      <c r="A145" s="1" t="s">
        <v>23</v>
      </c>
      <c r="B145" s="1" t="s">
        <v>52</v>
      </c>
      <c r="C145" s="1" t="s">
        <v>62</v>
      </c>
      <c r="D145" s="1" t="s">
        <v>63</v>
      </c>
      <c r="E145" s="1">
        <v>28</v>
      </c>
      <c r="F145" s="1" t="s">
        <v>19</v>
      </c>
      <c r="G145" s="1">
        <v>1948</v>
      </c>
      <c r="H145" s="1">
        <v>1</v>
      </c>
      <c r="I145" s="1">
        <v>1</v>
      </c>
      <c r="J145" s="6"/>
      <c r="K145" s="6"/>
      <c r="L145" s="6"/>
      <c r="M145" s="1">
        <v>434585</v>
      </c>
      <c r="N145" s="1">
        <v>83.98057917323423</v>
      </c>
      <c r="O145" s="1">
        <v>355562</v>
      </c>
      <c r="P145" s="1">
        <v>46</v>
      </c>
      <c r="Q145" s="1">
        <v>107249</v>
      </c>
      <c r="R145" s="1">
        <f aca="true" t="shared" si="17" ref="R145:R158">Q145/O145*100</f>
        <v>30.16323454137394</v>
      </c>
      <c r="S145" s="1">
        <v>13</v>
      </c>
      <c r="T145" s="1">
        <f t="shared" si="16"/>
        <v>28.26086956521739</v>
      </c>
    </row>
    <row r="146" spans="1:20" ht="13.5" customHeight="1">
      <c r="A146" s="1" t="s">
        <v>23</v>
      </c>
      <c r="B146" s="1" t="s">
        <v>52</v>
      </c>
      <c r="C146" s="1" t="s">
        <v>62</v>
      </c>
      <c r="D146" s="1" t="s">
        <v>63</v>
      </c>
      <c r="E146" s="1">
        <v>16</v>
      </c>
      <c r="F146" s="1" t="s">
        <v>19</v>
      </c>
      <c r="G146" s="1">
        <v>1952</v>
      </c>
      <c r="H146" s="1">
        <v>0</v>
      </c>
      <c r="I146" s="1">
        <v>1</v>
      </c>
      <c r="J146" s="6"/>
      <c r="K146" s="6"/>
      <c r="L146" s="6"/>
      <c r="M146" s="1">
        <v>457963</v>
      </c>
      <c r="N146" s="1">
        <v>85.53987985928995</v>
      </c>
      <c r="O146" s="1">
        <v>382880</v>
      </c>
      <c r="P146" s="1">
        <v>48</v>
      </c>
      <c r="Q146" s="1">
        <v>112560</v>
      </c>
      <c r="R146" s="1">
        <f t="shared" si="17"/>
        <v>29.398244880902634</v>
      </c>
      <c r="S146" s="1">
        <v>15</v>
      </c>
      <c r="T146" s="1">
        <f t="shared" si="16"/>
        <v>31.25</v>
      </c>
    </row>
    <row r="147" spans="1:20" ht="13.5" customHeight="1">
      <c r="A147" s="1" t="s">
        <v>23</v>
      </c>
      <c r="B147" s="1" t="s">
        <v>52</v>
      </c>
      <c r="C147" s="1" t="s">
        <v>62</v>
      </c>
      <c r="D147" s="1" t="s">
        <v>63</v>
      </c>
      <c r="E147" s="1">
        <v>11</v>
      </c>
      <c r="F147" s="1" t="s">
        <v>19</v>
      </c>
      <c r="G147" s="1">
        <v>1956</v>
      </c>
      <c r="H147" s="1">
        <v>0</v>
      </c>
      <c r="I147" s="1">
        <v>1</v>
      </c>
      <c r="J147" s="7"/>
      <c r="K147" s="7"/>
      <c r="L147" s="7"/>
      <c r="M147" s="1">
        <v>471062</v>
      </c>
      <c r="N147" s="1">
        <v>89.34959729292534</v>
      </c>
      <c r="O147" s="1">
        <v>412859</v>
      </c>
      <c r="P147" s="1">
        <v>48</v>
      </c>
      <c r="Q147" s="1">
        <v>124165</v>
      </c>
      <c r="R147" s="1">
        <f t="shared" si="17"/>
        <v>30.074432191135475</v>
      </c>
      <c r="S147" s="1">
        <v>15</v>
      </c>
      <c r="T147" s="1">
        <f t="shared" si="16"/>
        <v>31.25</v>
      </c>
    </row>
    <row r="148" spans="1:20" ht="13.5" customHeight="1">
      <c r="A148" s="1" t="s">
        <v>23</v>
      </c>
      <c r="B148" s="1" t="s">
        <v>52</v>
      </c>
      <c r="C148" s="1" t="s">
        <v>62</v>
      </c>
      <c r="D148" s="1" t="s">
        <v>63</v>
      </c>
      <c r="E148" s="1">
        <v>6</v>
      </c>
      <c r="F148" s="1" t="s">
        <v>19</v>
      </c>
      <c r="G148" s="1">
        <v>1960</v>
      </c>
      <c r="H148" s="1">
        <v>0</v>
      </c>
      <c r="I148" s="1">
        <v>2</v>
      </c>
      <c r="J148" s="7"/>
      <c r="K148" s="7"/>
      <c r="L148" s="7"/>
      <c r="M148" s="1">
        <v>495896</v>
      </c>
      <c r="N148" s="1">
        <v>90.68756352138352</v>
      </c>
      <c r="O148" s="1">
        <v>441787</v>
      </c>
      <c r="P148" s="1">
        <v>48</v>
      </c>
      <c r="Q148" s="1">
        <v>132351</v>
      </c>
      <c r="R148" s="1">
        <f t="shared" si="17"/>
        <v>29.95810198127152</v>
      </c>
      <c r="S148" s="1">
        <v>15</v>
      </c>
      <c r="T148" s="1">
        <f t="shared" si="16"/>
        <v>31.25</v>
      </c>
    </row>
    <row r="149" spans="1:20" ht="13.5" customHeight="1">
      <c r="A149" s="1" t="s">
        <v>23</v>
      </c>
      <c r="B149" s="1" t="s">
        <v>52</v>
      </c>
      <c r="C149" s="1" t="s">
        <v>62</v>
      </c>
      <c r="D149" s="1" t="s">
        <v>63</v>
      </c>
      <c r="E149" s="1">
        <v>15</v>
      </c>
      <c r="F149" s="1" t="s">
        <v>19</v>
      </c>
      <c r="G149" s="1">
        <v>1964</v>
      </c>
      <c r="H149" s="1">
        <v>0</v>
      </c>
      <c r="I149" s="1">
        <v>2</v>
      </c>
      <c r="J149" s="6"/>
      <c r="K149" s="6"/>
      <c r="L149" s="6"/>
      <c r="M149" s="1">
        <v>518068</v>
      </c>
      <c r="N149" s="1">
        <v>90.2437517854799</v>
      </c>
      <c r="O149" s="1">
        <v>458713</v>
      </c>
      <c r="P149" s="1">
        <v>52</v>
      </c>
      <c r="Q149" s="1">
        <v>134178</v>
      </c>
      <c r="R149" s="1">
        <f t="shared" si="17"/>
        <v>29.25096956048771</v>
      </c>
      <c r="S149" s="1">
        <v>16</v>
      </c>
      <c r="T149" s="1">
        <f t="shared" si="16"/>
        <v>30.76923076923077</v>
      </c>
    </row>
    <row r="150" spans="1:20" ht="13.5" customHeight="1">
      <c r="A150" s="1" t="s">
        <v>23</v>
      </c>
      <c r="B150" s="1" t="s">
        <v>52</v>
      </c>
      <c r="C150" s="1" t="s">
        <v>62</v>
      </c>
      <c r="D150" s="1" t="s">
        <v>63</v>
      </c>
      <c r="E150" s="1">
        <v>17</v>
      </c>
      <c r="F150" s="1" t="s">
        <v>19</v>
      </c>
      <c r="G150" s="1">
        <v>1968</v>
      </c>
      <c r="H150" s="1">
        <v>0</v>
      </c>
      <c r="I150" s="1">
        <v>2</v>
      </c>
      <c r="J150" s="6"/>
      <c r="K150" s="6"/>
      <c r="L150" s="6"/>
      <c r="M150" s="1">
        <v>540803</v>
      </c>
      <c r="N150" s="1">
        <v>89.54998400526625</v>
      </c>
      <c r="O150" s="1">
        <v>473505</v>
      </c>
      <c r="P150" s="1">
        <v>52</v>
      </c>
      <c r="Q150" s="1">
        <v>137982</v>
      </c>
      <c r="R150" s="1">
        <f t="shared" si="17"/>
        <v>29.14055817784395</v>
      </c>
      <c r="S150" s="1">
        <v>16</v>
      </c>
      <c r="T150" s="1">
        <f t="shared" si="16"/>
        <v>30.76923076923077</v>
      </c>
    </row>
    <row r="151" spans="1:20" ht="13.5" customHeight="1">
      <c r="A151" s="1" t="s">
        <v>23</v>
      </c>
      <c r="B151" s="1" t="s">
        <v>52</v>
      </c>
      <c r="C151" s="1" t="s">
        <v>62</v>
      </c>
      <c r="D151" s="1" t="s">
        <v>63</v>
      </c>
      <c r="E151" s="1">
        <v>18</v>
      </c>
      <c r="F151" s="1" t="s">
        <v>19</v>
      </c>
      <c r="G151" s="1">
        <v>1973</v>
      </c>
      <c r="H151" s="1">
        <v>0</v>
      </c>
      <c r="I151" s="1">
        <v>2</v>
      </c>
      <c r="J151" s="7">
        <v>1</v>
      </c>
      <c r="K151" s="7">
        <v>5</v>
      </c>
      <c r="L151" s="7">
        <v>2</v>
      </c>
      <c r="M151" s="1">
        <v>545703</v>
      </c>
      <c r="N151" s="1">
        <v>92.22617431093471</v>
      </c>
      <c r="O151" s="1">
        <v>490057</v>
      </c>
      <c r="P151" s="1">
        <v>70</v>
      </c>
      <c r="Q151" s="1">
        <v>132185</v>
      </c>
      <c r="R151" s="1">
        <f t="shared" si="17"/>
        <v>26.973392891031047</v>
      </c>
      <c r="S151" s="1">
        <v>20</v>
      </c>
      <c r="T151" s="1">
        <f t="shared" si="16"/>
        <v>28.57142857142857</v>
      </c>
    </row>
    <row r="152" spans="1:20" ht="13.5" customHeight="1">
      <c r="A152" s="1" t="s">
        <v>23</v>
      </c>
      <c r="B152" s="1" t="s">
        <v>52</v>
      </c>
      <c r="C152" s="1" t="s">
        <v>62</v>
      </c>
      <c r="D152" s="1" t="s">
        <v>63</v>
      </c>
      <c r="E152" s="1">
        <v>19</v>
      </c>
      <c r="F152" s="1" t="s">
        <v>19</v>
      </c>
      <c r="G152" s="1">
        <v>1978</v>
      </c>
      <c r="H152" s="1">
        <v>0</v>
      </c>
      <c r="I152" s="1">
        <v>2</v>
      </c>
      <c r="J152" s="7">
        <v>1</v>
      </c>
      <c r="K152" s="7">
        <v>5</v>
      </c>
      <c r="L152" s="7">
        <v>2</v>
      </c>
      <c r="M152" s="1">
        <v>613189</v>
      </c>
      <c r="N152" s="1">
        <v>92.50948728695394</v>
      </c>
      <c r="O152" s="1">
        <v>547963</v>
      </c>
      <c r="P152" s="1">
        <v>70</v>
      </c>
      <c r="Q152" s="1">
        <v>163502</v>
      </c>
      <c r="R152" s="1">
        <f t="shared" si="17"/>
        <v>29.83814600620845</v>
      </c>
      <c r="S152" s="1">
        <v>21</v>
      </c>
      <c r="T152" s="1">
        <f t="shared" si="16"/>
        <v>30</v>
      </c>
    </row>
    <row r="153" spans="1:20" ht="13.5" customHeight="1">
      <c r="A153" s="1" t="s">
        <v>23</v>
      </c>
      <c r="B153" s="1" t="s">
        <v>52</v>
      </c>
      <c r="C153" s="1" t="s">
        <v>62</v>
      </c>
      <c r="D153" s="1" t="s">
        <v>63</v>
      </c>
      <c r="E153" s="1">
        <v>20</v>
      </c>
      <c r="F153" s="1" t="s">
        <v>19</v>
      </c>
      <c r="G153" s="1">
        <v>1983</v>
      </c>
      <c r="H153" s="1">
        <v>0</v>
      </c>
      <c r="I153" s="1">
        <v>2</v>
      </c>
      <c r="J153" s="7">
        <v>1</v>
      </c>
      <c r="K153" s="7">
        <v>4</v>
      </c>
      <c r="L153" s="7">
        <v>2</v>
      </c>
      <c r="M153" s="1">
        <v>660137</v>
      </c>
      <c r="N153" s="1">
        <v>90.8626542672203</v>
      </c>
      <c r="O153" s="1">
        <v>575494</v>
      </c>
      <c r="P153" s="1">
        <v>70</v>
      </c>
      <c r="Q153" s="1">
        <v>193882</v>
      </c>
      <c r="R153" s="1">
        <f t="shared" si="17"/>
        <v>33.689664879216814</v>
      </c>
      <c r="S153" s="1">
        <v>22</v>
      </c>
      <c r="T153" s="1">
        <f t="shared" si="16"/>
        <v>31.428571428571427</v>
      </c>
    </row>
    <row r="154" spans="1:20" ht="13.5" customHeight="1">
      <c r="A154" s="1" t="s">
        <v>23</v>
      </c>
      <c r="B154" s="1" t="s">
        <v>52</v>
      </c>
      <c r="C154" s="1" t="s">
        <v>62</v>
      </c>
      <c r="D154" s="1" t="s">
        <v>63</v>
      </c>
      <c r="E154" s="1">
        <v>20</v>
      </c>
      <c r="F154" s="1" t="s">
        <v>19</v>
      </c>
      <c r="G154" s="1">
        <v>1988</v>
      </c>
      <c r="H154" s="1">
        <v>0</v>
      </c>
      <c r="I154" s="1">
        <v>2</v>
      </c>
      <c r="J154" s="6">
        <v>1</v>
      </c>
      <c r="K154" s="6">
        <v>4</v>
      </c>
      <c r="L154" s="6">
        <v>3</v>
      </c>
      <c r="M154" s="1">
        <v>695127</v>
      </c>
      <c r="N154" s="1">
        <v>90.93834651797441</v>
      </c>
      <c r="O154" s="1">
        <v>606602</v>
      </c>
      <c r="P154" s="1">
        <v>70</v>
      </c>
      <c r="Q154" s="1">
        <v>184621</v>
      </c>
      <c r="R154" s="1">
        <f t="shared" si="17"/>
        <v>30.435277166906804</v>
      </c>
      <c r="S154" s="1">
        <v>22</v>
      </c>
      <c r="T154" s="1">
        <f t="shared" si="16"/>
        <v>31.428571428571427</v>
      </c>
    </row>
    <row r="155" spans="1:20" ht="13.5" customHeight="1">
      <c r="A155" s="1" t="s">
        <v>23</v>
      </c>
      <c r="B155" s="1" t="s">
        <v>52</v>
      </c>
      <c r="C155" s="1" t="s">
        <v>62</v>
      </c>
      <c r="D155" s="1" t="s">
        <v>63</v>
      </c>
      <c r="E155" s="1">
        <v>21</v>
      </c>
      <c r="F155" s="1" t="s">
        <v>19</v>
      </c>
      <c r="G155" s="1">
        <v>1993</v>
      </c>
      <c r="H155" s="1">
        <v>0</v>
      </c>
      <c r="I155" s="1">
        <v>2</v>
      </c>
      <c r="J155" s="6">
        <v>1</v>
      </c>
      <c r="K155" s="6">
        <v>4</v>
      </c>
      <c r="L155" s="6">
        <v>3</v>
      </c>
      <c r="M155" s="1">
        <v>731113</v>
      </c>
      <c r="N155" s="1">
        <v>88.38797832893137</v>
      </c>
      <c r="O155" s="1">
        <v>616163</v>
      </c>
      <c r="P155" s="1">
        <v>70</v>
      </c>
      <c r="Q155" s="1">
        <v>160186</v>
      </c>
      <c r="R155" s="1">
        <f t="shared" si="17"/>
        <v>25.99734161252785</v>
      </c>
      <c r="S155" s="1">
        <v>19</v>
      </c>
      <c r="T155" s="1">
        <f t="shared" si="16"/>
        <v>27.142857142857142</v>
      </c>
    </row>
    <row r="156" spans="1:20" ht="13.5" customHeight="1">
      <c r="A156" s="1" t="s">
        <v>23</v>
      </c>
      <c r="B156" s="1" t="s">
        <v>52</v>
      </c>
      <c r="C156" s="1" t="s">
        <v>62</v>
      </c>
      <c r="D156" s="1" t="s">
        <v>63</v>
      </c>
      <c r="E156" s="1">
        <v>22</v>
      </c>
      <c r="F156" s="1" t="s">
        <v>19</v>
      </c>
      <c r="G156" s="1">
        <v>1998</v>
      </c>
      <c r="H156" s="1">
        <v>0</v>
      </c>
      <c r="I156" s="1">
        <v>2</v>
      </c>
      <c r="J156" s="7">
        <v>1</v>
      </c>
      <c r="K156" s="7">
        <v>4</v>
      </c>
      <c r="L156" s="7">
        <v>3</v>
      </c>
      <c r="M156" s="1">
        <v>754071</v>
      </c>
      <c r="N156" s="1">
        <v>82.46690298393654</v>
      </c>
      <c r="O156" s="1">
        <v>588202</v>
      </c>
      <c r="P156" s="1">
        <v>70</v>
      </c>
      <c r="Q156" s="1">
        <v>171829</v>
      </c>
      <c r="R156" s="1">
        <f t="shared" si="17"/>
        <v>29.21258343222226</v>
      </c>
      <c r="S156" s="1">
        <v>21</v>
      </c>
      <c r="T156" s="1">
        <f t="shared" si="16"/>
        <v>30</v>
      </c>
    </row>
    <row r="157" spans="1:20" ht="13.5" customHeight="1">
      <c r="A157" s="1" t="s">
        <v>23</v>
      </c>
      <c r="B157" s="1" t="s">
        <v>52</v>
      </c>
      <c r="C157" s="1" t="s">
        <v>62</v>
      </c>
      <c r="D157" s="1" t="s">
        <v>63</v>
      </c>
      <c r="E157" s="1">
        <v>28</v>
      </c>
      <c r="F157" s="1" t="s">
        <v>20</v>
      </c>
      <c r="G157" s="1">
        <v>2003</v>
      </c>
      <c r="H157" s="1">
        <v>0</v>
      </c>
      <c r="I157" s="1">
        <v>2</v>
      </c>
      <c r="J157" s="6">
        <v>1</v>
      </c>
      <c r="K157" s="6">
        <v>4</v>
      </c>
      <c r="L157" s="6">
        <v>3</v>
      </c>
      <c r="M157" s="1">
        <f>399260+379379</f>
        <v>778639</v>
      </c>
      <c r="N157" s="1">
        <f>(296311+312229)/M157*100</f>
        <v>78.15431798304478</v>
      </c>
      <c r="O157" s="1">
        <f>269913+300790</f>
        <v>570703</v>
      </c>
      <c r="P157" s="1">
        <v>70</v>
      </c>
      <c r="Q157" s="1">
        <v>167353</v>
      </c>
      <c r="R157" s="1">
        <f t="shared" si="17"/>
        <v>29.324009160631714</v>
      </c>
      <c r="S157" s="1">
        <v>21</v>
      </c>
      <c r="T157" s="1">
        <f t="shared" si="16"/>
        <v>30</v>
      </c>
    </row>
    <row r="158" spans="1:20" ht="13.5" customHeight="1">
      <c r="A158" s="1" t="s">
        <v>23</v>
      </c>
      <c r="B158" s="1" t="s">
        <v>52</v>
      </c>
      <c r="C158" s="1" t="s">
        <v>62</v>
      </c>
      <c r="D158" s="1" t="s">
        <v>63</v>
      </c>
      <c r="E158" s="1">
        <v>26</v>
      </c>
      <c r="F158" s="1" t="s">
        <v>20</v>
      </c>
      <c r="G158" s="1">
        <v>2008</v>
      </c>
      <c r="H158" s="1">
        <v>0</v>
      </c>
      <c r="I158" s="1">
        <v>2</v>
      </c>
      <c r="J158" s="7">
        <v>1</v>
      </c>
      <c r="K158" s="7">
        <v>4</v>
      </c>
      <c r="L158" s="7">
        <v>2</v>
      </c>
      <c r="M158" s="1">
        <f>391322+392429</f>
        <v>783751</v>
      </c>
      <c r="N158" s="1">
        <f>(328490+313943)/M158*100</f>
        <v>81.96901822134836</v>
      </c>
      <c r="O158" s="1">
        <f>328490+304636</f>
        <v>633126</v>
      </c>
      <c r="P158" s="1">
        <v>70</v>
      </c>
      <c r="Q158" s="1">
        <v>146545</v>
      </c>
      <c r="R158" s="1">
        <f t="shared" si="17"/>
        <v>23.146261565628325</v>
      </c>
      <c r="S158" s="1">
        <v>18</v>
      </c>
      <c r="T158" s="1">
        <f t="shared" si="16"/>
        <v>25.71428571428571</v>
      </c>
    </row>
    <row r="159" spans="1:20" ht="13.5" customHeight="1">
      <c r="A159" s="1" t="s">
        <v>23</v>
      </c>
      <c r="B159" s="1" t="s">
        <v>52</v>
      </c>
      <c r="C159" s="1" t="s">
        <v>64</v>
      </c>
      <c r="D159" s="1" t="s">
        <v>65</v>
      </c>
      <c r="E159" s="1">
        <v>6</v>
      </c>
      <c r="F159" s="1" t="s">
        <v>19</v>
      </c>
      <c r="G159" s="1">
        <v>1960</v>
      </c>
      <c r="H159" s="1">
        <v>0</v>
      </c>
      <c r="I159" s="1">
        <v>1</v>
      </c>
      <c r="J159" s="7"/>
      <c r="K159" s="7"/>
      <c r="L159" s="7"/>
      <c r="M159" s="1">
        <v>495896</v>
      </c>
      <c r="N159" s="1">
        <v>90.68756352138352</v>
      </c>
      <c r="O159" s="1">
        <v>441787</v>
      </c>
      <c r="P159" s="1">
        <v>48</v>
      </c>
      <c r="Q159" s="1">
        <v>0</v>
      </c>
      <c r="R159" s="1">
        <v>0</v>
      </c>
      <c r="S159" s="1">
        <v>0</v>
      </c>
      <c r="T159" s="1">
        <f t="shared" si="16"/>
        <v>0</v>
      </c>
    </row>
    <row r="160" spans="1:20" ht="13.5" customHeight="1">
      <c r="A160" s="1" t="s">
        <v>23</v>
      </c>
      <c r="B160" s="1" t="s">
        <v>52</v>
      </c>
      <c r="C160" s="1" t="s">
        <v>64</v>
      </c>
      <c r="D160" s="1" t="s">
        <v>65</v>
      </c>
      <c r="E160" s="1">
        <v>15</v>
      </c>
      <c r="F160" s="1" t="s">
        <v>19</v>
      </c>
      <c r="G160" s="1">
        <v>1964</v>
      </c>
      <c r="H160" s="1">
        <v>0</v>
      </c>
      <c r="I160" s="1">
        <v>1</v>
      </c>
      <c r="J160" s="6"/>
      <c r="K160" s="6"/>
      <c r="L160" s="6"/>
      <c r="M160" s="1">
        <v>518068</v>
      </c>
      <c r="N160" s="1">
        <v>90.2437517854799</v>
      </c>
      <c r="O160" s="1">
        <v>458713</v>
      </c>
      <c r="P160" s="1">
        <v>52</v>
      </c>
      <c r="Q160" s="1">
        <v>5258</v>
      </c>
      <c r="R160" s="1">
        <f>Q160/O160*100</f>
        <v>1.1462504877777608</v>
      </c>
      <c r="S160" s="1">
        <v>1</v>
      </c>
      <c r="T160" s="1">
        <f t="shared" si="16"/>
        <v>1.9230769230769231</v>
      </c>
    </row>
    <row r="161" spans="1:20" ht="13.5" customHeight="1">
      <c r="A161" s="1" t="s">
        <v>23</v>
      </c>
      <c r="B161" s="1" t="s">
        <v>52</v>
      </c>
      <c r="C161" s="1" t="s">
        <v>64</v>
      </c>
      <c r="D161" s="1" t="s">
        <v>65</v>
      </c>
      <c r="E161" s="1">
        <v>17</v>
      </c>
      <c r="F161" s="1" t="s">
        <v>19</v>
      </c>
      <c r="G161" s="1">
        <v>1968</v>
      </c>
      <c r="H161" s="1">
        <v>0</v>
      </c>
      <c r="I161" s="1">
        <v>1</v>
      </c>
      <c r="J161" s="6"/>
      <c r="K161" s="6"/>
      <c r="L161" s="6"/>
      <c r="M161" s="1">
        <v>540803</v>
      </c>
      <c r="N161" s="1">
        <v>89.54998400526625</v>
      </c>
      <c r="O161" s="1">
        <v>473505</v>
      </c>
      <c r="P161" s="1">
        <v>52</v>
      </c>
      <c r="Q161" s="1">
        <v>0</v>
      </c>
      <c r="R161" s="1">
        <v>0</v>
      </c>
      <c r="S161" s="1">
        <v>0</v>
      </c>
      <c r="T161" s="1">
        <f t="shared" si="16"/>
        <v>0</v>
      </c>
    </row>
    <row r="162" spans="1:20" ht="13.5" customHeight="1">
      <c r="A162" s="1" t="s">
        <v>23</v>
      </c>
      <c r="B162" s="1" t="s">
        <v>52</v>
      </c>
      <c r="C162" s="1" t="s">
        <v>66</v>
      </c>
      <c r="D162" s="1" t="s">
        <v>67</v>
      </c>
      <c r="E162" s="1">
        <v>20</v>
      </c>
      <c r="F162" s="1" t="s">
        <v>19</v>
      </c>
      <c r="G162" s="1">
        <v>1988</v>
      </c>
      <c r="H162" s="1">
        <v>1</v>
      </c>
      <c r="I162" s="1">
        <v>4</v>
      </c>
      <c r="J162" s="6">
        <v>1</v>
      </c>
      <c r="K162" s="6">
        <v>5</v>
      </c>
      <c r="L162" s="6">
        <v>2</v>
      </c>
      <c r="M162" s="1">
        <v>695127</v>
      </c>
      <c r="N162" s="1">
        <v>90.93834651797441</v>
      </c>
      <c r="O162" s="1">
        <v>606602</v>
      </c>
      <c r="P162" s="1">
        <v>70</v>
      </c>
      <c r="Q162" s="1">
        <v>0</v>
      </c>
      <c r="R162" s="1">
        <v>0</v>
      </c>
      <c r="S162" s="1">
        <v>0</v>
      </c>
      <c r="T162" s="1">
        <f t="shared" si="16"/>
        <v>0</v>
      </c>
    </row>
    <row r="163" spans="1:20" ht="13.5" customHeight="1">
      <c r="A163" s="1" t="s">
        <v>23</v>
      </c>
      <c r="B163" s="1" t="s">
        <v>52</v>
      </c>
      <c r="C163" s="1" t="s">
        <v>66</v>
      </c>
      <c r="D163" s="1" t="s">
        <v>67</v>
      </c>
      <c r="E163" s="1">
        <v>21</v>
      </c>
      <c r="F163" s="1" t="s">
        <v>19</v>
      </c>
      <c r="G163" s="1">
        <v>1993</v>
      </c>
      <c r="H163" s="1">
        <v>1</v>
      </c>
      <c r="I163" s="1">
        <v>4</v>
      </c>
      <c r="J163" s="6">
        <v>1</v>
      </c>
      <c r="K163" s="6">
        <v>5</v>
      </c>
      <c r="L163" s="6">
        <v>2</v>
      </c>
      <c r="M163" s="1">
        <v>731113</v>
      </c>
      <c r="N163" s="1">
        <v>88.38797832893137</v>
      </c>
      <c r="O163" s="1">
        <v>616163</v>
      </c>
      <c r="P163" s="1">
        <v>70</v>
      </c>
      <c r="Q163" s="1">
        <v>14777</v>
      </c>
      <c r="R163" s="1">
        <f aca="true" t="shared" si="18" ref="R163:R169">Q163/O163*100</f>
        <v>2.3982290400429753</v>
      </c>
      <c r="S163" s="1">
        <v>2</v>
      </c>
      <c r="T163" s="1">
        <f t="shared" si="16"/>
        <v>2.857142857142857</v>
      </c>
    </row>
    <row r="164" spans="1:20" ht="13.5" customHeight="1">
      <c r="A164" s="1" t="s">
        <v>23</v>
      </c>
      <c r="B164" s="1" t="s">
        <v>52</v>
      </c>
      <c r="C164" s="1" t="s">
        <v>66</v>
      </c>
      <c r="D164" s="1" t="s">
        <v>67</v>
      </c>
      <c r="E164" s="1">
        <v>22</v>
      </c>
      <c r="F164" s="1" t="s">
        <v>19</v>
      </c>
      <c r="G164" s="1">
        <v>1998</v>
      </c>
      <c r="H164" s="1">
        <v>1</v>
      </c>
      <c r="I164" s="1">
        <v>4</v>
      </c>
      <c r="J164" s="7">
        <v>1</v>
      </c>
      <c r="K164" s="7">
        <v>5</v>
      </c>
      <c r="L164" s="7">
        <v>2</v>
      </c>
      <c r="M164" s="1">
        <v>754071</v>
      </c>
      <c r="N164" s="1">
        <v>82.46690298393654</v>
      </c>
      <c r="O164" s="1">
        <v>588202</v>
      </c>
      <c r="P164" s="1">
        <v>70</v>
      </c>
      <c r="Q164" s="1">
        <v>16607</v>
      </c>
      <c r="R164" s="1">
        <f t="shared" si="18"/>
        <v>2.8233498015987704</v>
      </c>
      <c r="S164" s="1">
        <v>2</v>
      </c>
      <c r="T164" s="1">
        <f t="shared" si="16"/>
        <v>2.857142857142857</v>
      </c>
    </row>
    <row r="165" spans="1:20" ht="13.5" customHeight="1">
      <c r="A165" s="1" t="s">
        <v>23</v>
      </c>
      <c r="B165" s="1" t="s">
        <v>52</v>
      </c>
      <c r="C165" s="1" t="s">
        <v>66</v>
      </c>
      <c r="D165" s="1" t="s">
        <v>67</v>
      </c>
      <c r="E165" s="1">
        <v>28</v>
      </c>
      <c r="F165" s="1" t="s">
        <v>20</v>
      </c>
      <c r="G165" s="1">
        <v>2003</v>
      </c>
      <c r="H165" s="1">
        <v>1</v>
      </c>
      <c r="I165" s="1">
        <v>4</v>
      </c>
      <c r="J165" s="6">
        <v>1</v>
      </c>
      <c r="K165" s="6">
        <v>5</v>
      </c>
      <c r="L165" s="6">
        <v>1</v>
      </c>
      <c r="M165" s="1">
        <f>399260+379379</f>
        <v>778639</v>
      </c>
      <c r="N165" s="1">
        <f>(296311+312229)/M165*100</f>
        <v>78.15431798304478</v>
      </c>
      <c r="O165" s="1">
        <f>269913+300790</f>
        <v>570703</v>
      </c>
      <c r="P165" s="1">
        <v>70</v>
      </c>
      <c r="Q165" s="1">
        <v>20554</v>
      </c>
      <c r="R165" s="1">
        <f t="shared" si="18"/>
        <v>3.6015230338722595</v>
      </c>
      <c r="S165" s="1">
        <v>2</v>
      </c>
      <c r="T165" s="1">
        <f t="shared" si="16"/>
        <v>2.857142857142857</v>
      </c>
    </row>
    <row r="166" spans="1:20" ht="13.5" customHeight="1">
      <c r="A166" s="1" t="s">
        <v>23</v>
      </c>
      <c r="B166" s="1" t="s">
        <v>52</v>
      </c>
      <c r="C166" s="1" t="s">
        <v>66</v>
      </c>
      <c r="D166" s="1" t="s">
        <v>67</v>
      </c>
      <c r="E166" s="1">
        <v>26</v>
      </c>
      <c r="F166" s="1" t="s">
        <v>20</v>
      </c>
      <c r="G166" s="1">
        <v>2008</v>
      </c>
      <c r="H166" s="1">
        <v>1</v>
      </c>
      <c r="I166" s="1">
        <v>4</v>
      </c>
      <c r="J166" s="7">
        <v>1</v>
      </c>
      <c r="K166" s="7">
        <v>4</v>
      </c>
      <c r="L166" s="7">
        <v>1</v>
      </c>
      <c r="M166" s="1">
        <f>391322+392429</f>
        <v>783751</v>
      </c>
      <c r="N166" s="1">
        <f>(328490+313943)/M166*100</f>
        <v>81.96901822134836</v>
      </c>
      <c r="O166" s="1">
        <f>328490+304636</f>
        <v>633126</v>
      </c>
      <c r="P166" s="1">
        <v>70</v>
      </c>
      <c r="Q166" s="1">
        <v>7048</v>
      </c>
      <c r="R166" s="1">
        <f t="shared" si="18"/>
        <v>1.1132065339284756</v>
      </c>
      <c r="S166" s="1">
        <v>1</v>
      </c>
      <c r="T166" s="1">
        <f t="shared" si="16"/>
        <v>1.4285714285714286</v>
      </c>
    </row>
    <row r="167" spans="1:20" ht="13.5" customHeight="1">
      <c r="A167" s="1" t="s">
        <v>23</v>
      </c>
      <c r="B167" s="1" t="s">
        <v>52</v>
      </c>
      <c r="C167" s="1" t="s">
        <v>68</v>
      </c>
      <c r="D167" s="1" t="s">
        <v>69</v>
      </c>
      <c r="E167" s="1">
        <v>19</v>
      </c>
      <c r="F167" s="1" t="s">
        <v>19</v>
      </c>
      <c r="G167" s="1">
        <v>1978</v>
      </c>
      <c r="H167" s="1">
        <v>0</v>
      </c>
      <c r="I167" s="1">
        <v>2</v>
      </c>
      <c r="J167" s="7"/>
      <c r="K167" s="7"/>
      <c r="L167" s="7"/>
      <c r="M167" s="1">
        <v>613189</v>
      </c>
      <c r="N167" s="1">
        <v>92.50948728695394</v>
      </c>
      <c r="O167" s="1">
        <v>547963</v>
      </c>
      <c r="P167" s="1">
        <v>70</v>
      </c>
      <c r="Q167" s="1">
        <v>0</v>
      </c>
      <c r="R167" s="1">
        <f t="shared" si="18"/>
        <v>0</v>
      </c>
      <c r="S167" s="1">
        <v>0</v>
      </c>
      <c r="T167" s="1">
        <f t="shared" si="16"/>
        <v>0</v>
      </c>
    </row>
    <row r="168" spans="1:20" ht="13.5" customHeight="1">
      <c r="A168" s="1" t="s">
        <v>23</v>
      </c>
      <c r="B168" s="1" t="s">
        <v>52</v>
      </c>
      <c r="C168" s="1" t="s">
        <v>68</v>
      </c>
      <c r="D168" s="1" t="s">
        <v>69</v>
      </c>
      <c r="E168" s="1">
        <v>20</v>
      </c>
      <c r="F168" s="1" t="s">
        <v>19</v>
      </c>
      <c r="G168" s="1">
        <v>1983</v>
      </c>
      <c r="H168" s="1">
        <v>0</v>
      </c>
      <c r="I168" s="1">
        <v>2</v>
      </c>
      <c r="J168" s="7"/>
      <c r="K168" s="7"/>
      <c r="L168" s="7"/>
      <c r="M168" s="1">
        <v>660137</v>
      </c>
      <c r="N168" s="1">
        <v>90.8626542672203</v>
      </c>
      <c r="O168" s="1">
        <v>575494</v>
      </c>
      <c r="P168" s="1">
        <v>70</v>
      </c>
      <c r="Q168" s="1">
        <v>23741</v>
      </c>
      <c r="R168" s="1">
        <f t="shared" si="18"/>
        <v>4.125325372636379</v>
      </c>
      <c r="S168" s="1">
        <v>3</v>
      </c>
      <c r="T168" s="1">
        <f t="shared" si="16"/>
        <v>4.285714285714286</v>
      </c>
    </row>
    <row r="169" spans="1:20" ht="13.5" customHeight="1">
      <c r="A169" s="1" t="s">
        <v>23</v>
      </c>
      <c r="B169" s="1" t="s">
        <v>52</v>
      </c>
      <c r="C169" s="1" t="s">
        <v>68</v>
      </c>
      <c r="D169" s="1" t="s">
        <v>69</v>
      </c>
      <c r="E169" s="1">
        <v>20</v>
      </c>
      <c r="F169" s="1" t="s">
        <v>19</v>
      </c>
      <c r="G169" s="1">
        <v>1988</v>
      </c>
      <c r="H169" s="1">
        <v>0</v>
      </c>
      <c r="I169" s="1">
        <v>2</v>
      </c>
      <c r="J169" s="6"/>
      <c r="K169" s="6"/>
      <c r="L169" s="6"/>
      <c r="M169" s="1">
        <v>695127</v>
      </c>
      <c r="N169" s="1">
        <v>90.93834651797441</v>
      </c>
      <c r="O169" s="1">
        <v>606602</v>
      </c>
      <c r="P169" s="1">
        <v>70</v>
      </c>
      <c r="Q169" s="1">
        <v>0</v>
      </c>
      <c r="R169" s="1">
        <f t="shared" si="18"/>
        <v>0</v>
      </c>
      <c r="S169" s="1">
        <v>0</v>
      </c>
      <c r="T169" s="1">
        <f t="shared" si="16"/>
        <v>0</v>
      </c>
    </row>
    <row r="170" spans="1:20" ht="13.5" customHeight="1">
      <c r="A170" s="1" t="s">
        <v>23</v>
      </c>
      <c r="B170" s="1" t="s">
        <v>70</v>
      </c>
      <c r="C170" s="1" t="s">
        <v>25</v>
      </c>
      <c r="D170" s="1" t="s">
        <v>26</v>
      </c>
      <c r="E170" s="1">
        <v>8</v>
      </c>
      <c r="F170" s="1" t="s">
        <v>15</v>
      </c>
      <c r="G170" s="1">
        <v>1980</v>
      </c>
      <c r="H170" s="1">
        <v>0</v>
      </c>
      <c r="I170" s="1">
        <v>1</v>
      </c>
      <c r="J170" s="6">
        <v>1</v>
      </c>
      <c r="K170" s="6">
        <v>5</v>
      </c>
      <c r="L170" s="6">
        <v>2</v>
      </c>
      <c r="M170" s="3">
        <v>637881</v>
      </c>
      <c r="N170" s="2">
        <v>92.64596374558892</v>
      </c>
      <c r="O170" s="3">
        <v>562421</v>
      </c>
      <c r="P170" s="1">
        <v>30</v>
      </c>
      <c r="Q170" s="1">
        <v>0</v>
      </c>
      <c r="R170" s="1">
        <v>0</v>
      </c>
      <c r="S170" s="1">
        <v>0</v>
      </c>
      <c r="T170" s="1">
        <v>0</v>
      </c>
    </row>
    <row r="171" spans="1:20" ht="13.5" customHeight="1">
      <c r="A171" s="1" t="s">
        <v>23</v>
      </c>
      <c r="B171" s="1" t="s">
        <v>70</v>
      </c>
      <c r="C171" s="1" t="s">
        <v>25</v>
      </c>
      <c r="D171" s="1" t="s">
        <v>26</v>
      </c>
      <c r="E171" s="1">
        <v>12</v>
      </c>
      <c r="F171" s="1" t="s">
        <v>16</v>
      </c>
      <c r="G171" s="1">
        <v>1985</v>
      </c>
      <c r="H171" s="1">
        <v>0</v>
      </c>
      <c r="I171" s="1">
        <v>1</v>
      </c>
      <c r="J171" s="7">
        <v>1</v>
      </c>
      <c r="K171" s="7">
        <v>5</v>
      </c>
      <c r="L171" s="7">
        <v>2</v>
      </c>
      <c r="M171" s="1">
        <v>661169</v>
      </c>
      <c r="N171" s="1">
        <f>611678/M171*100</f>
        <v>92.51462182891213</v>
      </c>
      <c r="O171" s="1">
        <v>583574</v>
      </c>
      <c r="P171" s="1">
        <v>30</v>
      </c>
      <c r="Q171" s="1">
        <v>2103</v>
      </c>
      <c r="R171" s="1">
        <f>Q171/O171*100</f>
        <v>0.3603656091601065</v>
      </c>
      <c r="S171" s="1">
        <v>0</v>
      </c>
      <c r="T171" s="1">
        <f>S171/P171*100</f>
        <v>0</v>
      </c>
    </row>
    <row r="172" spans="1:20" ht="13.5" customHeight="1">
      <c r="A172" s="1" t="s">
        <v>23</v>
      </c>
      <c r="B172" s="1" t="s">
        <v>70</v>
      </c>
      <c r="C172" s="1" t="s">
        <v>25</v>
      </c>
      <c r="D172" s="1" t="s">
        <v>26</v>
      </c>
      <c r="E172" s="1">
        <v>6</v>
      </c>
      <c r="F172" s="1" t="s">
        <v>16</v>
      </c>
      <c r="G172" s="1">
        <v>1990</v>
      </c>
      <c r="H172" s="1">
        <v>0</v>
      </c>
      <c r="I172" s="1">
        <v>1</v>
      </c>
      <c r="J172" s="6">
        <v>1</v>
      </c>
      <c r="K172" s="6">
        <v>5</v>
      </c>
      <c r="L172" s="6">
        <v>2</v>
      </c>
      <c r="M172" s="1">
        <v>681144</v>
      </c>
      <c r="N172" s="1">
        <f>617137/M172*100</f>
        <v>90.6030149278273</v>
      </c>
      <c r="O172" s="1">
        <v>576973</v>
      </c>
      <c r="P172" s="1">
        <v>30</v>
      </c>
      <c r="Q172" s="1">
        <v>1370</v>
      </c>
      <c r="R172" s="1">
        <f>Q172/O172*100</f>
        <v>0.2374461196624452</v>
      </c>
      <c r="S172" s="1">
        <v>0</v>
      </c>
      <c r="T172" s="1">
        <f>S172/P172*100</f>
        <v>0</v>
      </c>
    </row>
    <row r="173" spans="1:20" ht="13.5" customHeight="1">
      <c r="A173" s="1" t="s">
        <v>23</v>
      </c>
      <c r="B173" s="1" t="s">
        <v>70</v>
      </c>
      <c r="C173" s="1" t="s">
        <v>25</v>
      </c>
      <c r="D173" s="1" t="s">
        <v>26</v>
      </c>
      <c r="E173" s="1">
        <v>23</v>
      </c>
      <c r="F173" s="1" t="s">
        <v>18</v>
      </c>
      <c r="G173" s="1">
        <v>1995</v>
      </c>
      <c r="H173" s="1">
        <v>0</v>
      </c>
      <c r="I173" s="1">
        <v>1</v>
      </c>
      <c r="J173" s="7">
        <v>1</v>
      </c>
      <c r="K173" s="7">
        <v>4</v>
      </c>
      <c r="L173" s="7">
        <v>2</v>
      </c>
      <c r="M173" s="1">
        <v>706444</v>
      </c>
      <c r="N173" s="1">
        <f>604982/M173*100</f>
        <v>85.63764431434055</v>
      </c>
      <c r="O173" s="1">
        <v>517841</v>
      </c>
      <c r="P173" s="1">
        <v>30</v>
      </c>
      <c r="Q173" s="1">
        <v>0</v>
      </c>
      <c r="R173" s="1">
        <v>0</v>
      </c>
      <c r="S173" s="1">
        <v>0</v>
      </c>
      <c r="T173" s="1">
        <v>0</v>
      </c>
    </row>
    <row r="174" spans="1:20" ht="13.5" customHeight="1">
      <c r="A174" s="1" t="s">
        <v>23</v>
      </c>
      <c r="B174" s="1" t="s">
        <v>70</v>
      </c>
      <c r="C174" s="1" t="s">
        <v>25</v>
      </c>
      <c r="D174" s="1" t="s">
        <v>26</v>
      </c>
      <c r="E174" s="1">
        <v>16</v>
      </c>
      <c r="F174" s="1" t="s">
        <v>18</v>
      </c>
      <c r="G174" s="1">
        <v>2000</v>
      </c>
      <c r="H174" s="1">
        <v>0</v>
      </c>
      <c r="I174" s="1">
        <v>2</v>
      </c>
      <c r="J174" s="6">
        <v>1</v>
      </c>
      <c r="K174" s="6">
        <v>6</v>
      </c>
      <c r="L174" s="6">
        <v>1</v>
      </c>
      <c r="M174" s="1">
        <v>713054</v>
      </c>
      <c r="N174" s="1">
        <f>547733/M174*100</f>
        <v>76.81507992382063</v>
      </c>
      <c r="O174" s="1">
        <v>482004</v>
      </c>
      <c r="P174" s="1">
        <v>23</v>
      </c>
      <c r="Q174" s="1">
        <v>1227</v>
      </c>
      <c r="R174" s="1">
        <f>Q174/O174*100</f>
        <v>0.2545622028032962</v>
      </c>
      <c r="S174" s="1">
        <v>0</v>
      </c>
      <c r="T174" s="1">
        <f>S174/P174*100</f>
        <v>0</v>
      </c>
    </row>
    <row r="175" spans="1:20" ht="13.5" customHeight="1">
      <c r="A175" s="1" t="s">
        <v>23</v>
      </c>
      <c r="B175" s="1" t="s">
        <v>70</v>
      </c>
      <c r="C175" s="1" t="s">
        <v>25</v>
      </c>
      <c r="D175" s="1" t="s">
        <v>26</v>
      </c>
      <c r="E175" s="1">
        <v>3</v>
      </c>
      <c r="F175" s="1" t="s">
        <v>18</v>
      </c>
      <c r="G175" s="1">
        <v>2005</v>
      </c>
      <c r="H175" s="1">
        <v>0</v>
      </c>
      <c r="I175" s="1">
        <v>2</v>
      </c>
      <c r="J175" s="6">
        <v>1</v>
      </c>
      <c r="K175" s="6">
        <v>6</v>
      </c>
      <c r="L175" s="6">
        <v>1</v>
      </c>
      <c r="M175" s="1">
        <v>715675</v>
      </c>
      <c r="N175" s="1">
        <f>531529/M175*100</f>
        <v>74.26960561707479</v>
      </c>
      <c r="O175" s="1">
        <v>458993</v>
      </c>
      <c r="P175" s="1">
        <v>26</v>
      </c>
      <c r="Q175" s="1">
        <v>0</v>
      </c>
      <c r="R175" s="1">
        <v>0</v>
      </c>
      <c r="S175" s="1">
        <v>0</v>
      </c>
      <c r="T175" s="1">
        <v>0</v>
      </c>
    </row>
    <row r="176" spans="1:20" ht="13.5" customHeight="1">
      <c r="A176" s="1" t="s">
        <v>23</v>
      </c>
      <c r="B176" s="1" t="s">
        <v>70</v>
      </c>
      <c r="C176" s="1" t="s">
        <v>25</v>
      </c>
      <c r="D176" s="1" t="s">
        <v>26</v>
      </c>
      <c r="E176" s="1">
        <v>28</v>
      </c>
      <c r="F176" s="1" t="s">
        <v>17</v>
      </c>
      <c r="G176" s="1">
        <v>2010</v>
      </c>
      <c r="H176" s="1">
        <v>0</v>
      </c>
      <c r="I176" s="1">
        <v>2</v>
      </c>
      <c r="J176" s="3">
        <v>1</v>
      </c>
      <c r="K176" s="3">
        <v>6</v>
      </c>
      <c r="L176" s="3">
        <v>2</v>
      </c>
      <c r="M176" s="1">
        <v>713679</v>
      </c>
      <c r="N176" s="1">
        <f>466670/M176*100</f>
        <v>65.3893417068458</v>
      </c>
      <c r="O176" s="1">
        <v>412580</v>
      </c>
      <c r="P176" s="1">
        <v>31</v>
      </c>
      <c r="Q176" s="1">
        <v>17887</v>
      </c>
      <c r="R176" s="1">
        <f>Q176/O176*100</f>
        <v>4.335401619079936</v>
      </c>
      <c r="S176" s="1">
        <v>1</v>
      </c>
      <c r="T176" s="1">
        <f>S176/P176*100</f>
        <v>3.225806451612903</v>
      </c>
    </row>
    <row r="177" spans="1:20" ht="13.5" customHeight="1">
      <c r="A177" s="1" t="s">
        <v>23</v>
      </c>
      <c r="B177" s="1" t="s">
        <v>71</v>
      </c>
      <c r="C177" s="1" t="s">
        <v>72</v>
      </c>
      <c r="D177" s="1" t="s">
        <v>73</v>
      </c>
      <c r="E177" s="1">
        <v>30</v>
      </c>
      <c r="F177" s="1" t="s">
        <v>16</v>
      </c>
      <c r="G177" s="1">
        <v>1993</v>
      </c>
      <c r="H177" s="1">
        <v>0</v>
      </c>
      <c r="I177" s="1">
        <v>1</v>
      </c>
      <c r="J177" s="6">
        <v>0</v>
      </c>
      <c r="K177" s="6">
        <v>3</v>
      </c>
      <c r="L177" s="6"/>
      <c r="M177" s="1">
        <v>99273</v>
      </c>
      <c r="N177" s="1">
        <v>86.55223474660784</v>
      </c>
      <c r="O177" s="1">
        <v>81332</v>
      </c>
      <c r="P177" s="1">
        <v>32</v>
      </c>
      <c r="Q177" s="1">
        <v>0</v>
      </c>
      <c r="R177" s="1">
        <v>0</v>
      </c>
      <c r="S177" s="1">
        <v>0</v>
      </c>
      <c r="T177" s="1">
        <v>0</v>
      </c>
    </row>
    <row r="178" spans="1:20" ht="13.5" customHeight="1">
      <c r="A178" s="1" t="s">
        <v>23</v>
      </c>
      <c r="B178" s="1" t="s">
        <v>71</v>
      </c>
      <c r="C178" s="1" t="s">
        <v>72</v>
      </c>
      <c r="D178" s="1" t="s">
        <v>73</v>
      </c>
      <c r="E178" s="1">
        <v>31</v>
      </c>
      <c r="F178" s="1" t="s">
        <v>16</v>
      </c>
      <c r="G178" s="1">
        <v>1998</v>
      </c>
      <c r="H178" s="1">
        <v>0</v>
      </c>
      <c r="I178" s="1">
        <v>1</v>
      </c>
      <c r="J178" s="7">
        <v>0</v>
      </c>
      <c r="K178" s="7">
        <v>3</v>
      </c>
      <c r="L178" s="7"/>
      <c r="M178" s="1">
        <v>101392</v>
      </c>
      <c r="N178" s="1">
        <v>81.93348587659776</v>
      </c>
      <c r="O178" s="1">
        <v>78254</v>
      </c>
      <c r="P178" s="1">
        <v>35</v>
      </c>
      <c r="Q178" s="1">
        <v>7561</v>
      </c>
      <c r="R178" s="1">
        <f>Q178/O178*100</f>
        <v>9.662125897717688</v>
      </c>
      <c r="S178" s="1">
        <v>4</v>
      </c>
      <c r="T178" s="1">
        <f>S178/P178*100</f>
        <v>11.428571428571429</v>
      </c>
    </row>
    <row r="179" spans="1:20" ht="13.5" customHeight="1">
      <c r="A179" s="1" t="s">
        <v>23</v>
      </c>
      <c r="B179" s="1" t="s">
        <v>71</v>
      </c>
      <c r="C179" s="1" t="s">
        <v>72</v>
      </c>
      <c r="D179" s="1" t="s">
        <v>73</v>
      </c>
      <c r="E179" s="1">
        <v>8</v>
      </c>
      <c r="F179" s="1" t="s">
        <v>18</v>
      </c>
      <c r="G179" s="1">
        <v>2003</v>
      </c>
      <c r="H179" s="1">
        <v>0</v>
      </c>
      <c r="I179" s="1">
        <v>1</v>
      </c>
      <c r="J179" s="6">
        <v>0</v>
      </c>
      <c r="K179" s="6">
        <v>3</v>
      </c>
      <c r="L179" s="6"/>
      <c r="M179" s="1">
        <v>101932</v>
      </c>
      <c r="N179" s="1">
        <v>77.17596044421772</v>
      </c>
      <c r="O179" s="1">
        <v>74727</v>
      </c>
      <c r="P179" s="1">
        <v>35</v>
      </c>
      <c r="Q179" s="1">
        <f>14817*3/7</f>
        <v>6350.142857142857</v>
      </c>
      <c r="R179" s="1">
        <f>Q179/O179*100</f>
        <v>8.497789095163538</v>
      </c>
      <c r="S179" s="1">
        <v>3</v>
      </c>
      <c r="T179" s="1">
        <f>S179/P179*100</f>
        <v>8.571428571428571</v>
      </c>
    </row>
    <row r="180" spans="1:20" ht="13.5" customHeight="1">
      <c r="A180" s="1" t="s">
        <v>23</v>
      </c>
      <c r="B180" s="1" t="s">
        <v>71</v>
      </c>
      <c r="C180" s="1" t="s">
        <v>72</v>
      </c>
      <c r="D180" s="1" t="s">
        <v>73</v>
      </c>
      <c r="E180" s="1">
        <v>25</v>
      </c>
      <c r="F180" s="1" t="s">
        <v>16</v>
      </c>
      <c r="G180" s="1">
        <v>2008</v>
      </c>
      <c r="H180" s="1">
        <v>0</v>
      </c>
      <c r="I180" s="1">
        <v>1</v>
      </c>
      <c r="J180" s="7">
        <v>0</v>
      </c>
      <c r="K180" s="7">
        <v>3</v>
      </c>
      <c r="L180" s="7"/>
      <c r="M180" s="1">
        <v>102567</v>
      </c>
      <c r="N180" s="1">
        <v>74.28</v>
      </c>
      <c r="O180" s="1">
        <v>73476</v>
      </c>
      <c r="P180" s="1">
        <v>35</v>
      </c>
      <c r="Q180" s="1">
        <v>4563</v>
      </c>
      <c r="R180" s="1">
        <f>Q180/O180*100</f>
        <v>6.210191082802548</v>
      </c>
      <c r="S180" s="1">
        <v>2</v>
      </c>
      <c r="T180" s="1">
        <f>S180/P180*100</f>
        <v>5.714285714285714</v>
      </c>
    </row>
    <row r="181" spans="1:20" ht="13.5" customHeight="1">
      <c r="A181" s="1" t="s">
        <v>23</v>
      </c>
      <c r="B181" s="1" t="s">
        <v>71</v>
      </c>
      <c r="C181" s="1" t="s">
        <v>25</v>
      </c>
      <c r="D181" s="1" t="s">
        <v>26</v>
      </c>
      <c r="E181" s="1">
        <v>26</v>
      </c>
      <c r="F181" s="1" t="s">
        <v>15</v>
      </c>
      <c r="G181" s="1">
        <v>1988</v>
      </c>
      <c r="H181" s="1">
        <v>0</v>
      </c>
      <c r="I181" s="1">
        <v>1</v>
      </c>
      <c r="J181" s="7">
        <v>1</v>
      </c>
      <c r="K181" s="7">
        <v>5</v>
      </c>
      <c r="L181" s="7">
        <v>2</v>
      </c>
      <c r="M181" s="1">
        <v>94610</v>
      </c>
      <c r="N181" s="1">
        <v>87.98329986259381</v>
      </c>
      <c r="O181" s="1">
        <v>78820</v>
      </c>
      <c r="P181" s="1">
        <v>35</v>
      </c>
      <c r="Q181" s="1">
        <v>0</v>
      </c>
      <c r="R181" s="1">
        <v>0</v>
      </c>
      <c r="S181" s="1">
        <v>0</v>
      </c>
      <c r="T181" s="1">
        <v>0</v>
      </c>
    </row>
    <row r="182" spans="1:20" ht="13.5" customHeight="1">
      <c r="A182" s="1" t="s">
        <v>23</v>
      </c>
      <c r="B182" s="1" t="s">
        <v>71</v>
      </c>
      <c r="C182" s="1" t="s">
        <v>25</v>
      </c>
      <c r="D182" s="1" t="s">
        <v>26</v>
      </c>
      <c r="E182" s="1">
        <v>30</v>
      </c>
      <c r="F182" s="1" t="s">
        <v>16</v>
      </c>
      <c r="G182" s="1">
        <v>1993</v>
      </c>
      <c r="H182" s="1">
        <v>0</v>
      </c>
      <c r="I182" s="1">
        <v>2</v>
      </c>
      <c r="J182" s="6">
        <v>1</v>
      </c>
      <c r="K182" s="6">
        <v>4</v>
      </c>
      <c r="L182" s="6">
        <v>2</v>
      </c>
      <c r="M182" s="1">
        <v>99273</v>
      </c>
      <c r="N182" s="1">
        <v>86.55223474660784</v>
      </c>
      <c r="O182" s="1">
        <v>81332</v>
      </c>
      <c r="P182" s="1">
        <v>32</v>
      </c>
      <c r="Q182" s="1">
        <v>6176</v>
      </c>
      <c r="R182" s="1">
        <f aca="true" t="shared" si="19" ref="R182:R188">Q182/O182*100</f>
        <v>7.593567107657502</v>
      </c>
      <c r="S182" s="1">
        <v>3</v>
      </c>
      <c r="T182" s="1">
        <f aca="true" t="shared" si="20" ref="T182:T188">S182/P182*100</f>
        <v>9.375</v>
      </c>
    </row>
    <row r="183" spans="1:20" ht="13.5" customHeight="1">
      <c r="A183" s="1" t="s">
        <v>23</v>
      </c>
      <c r="B183" s="1" t="s">
        <v>71</v>
      </c>
      <c r="C183" s="1" t="s">
        <v>25</v>
      </c>
      <c r="D183" s="1" t="s">
        <v>26</v>
      </c>
      <c r="E183" s="1">
        <v>31</v>
      </c>
      <c r="F183" s="1" t="s">
        <v>16</v>
      </c>
      <c r="G183" s="1">
        <v>1998</v>
      </c>
      <c r="H183" s="1">
        <v>1</v>
      </c>
      <c r="I183" s="1">
        <v>4</v>
      </c>
      <c r="J183" s="7">
        <v>1</v>
      </c>
      <c r="K183" s="7">
        <v>6</v>
      </c>
      <c r="L183" s="7">
        <v>1</v>
      </c>
      <c r="M183" s="1">
        <v>101392</v>
      </c>
      <c r="N183" s="1">
        <v>81.93348587659776</v>
      </c>
      <c r="O183" s="1">
        <v>78254</v>
      </c>
      <c r="P183" s="1">
        <v>35</v>
      </c>
      <c r="Q183" s="1">
        <v>2653</v>
      </c>
      <c r="R183" s="1">
        <f t="shared" si="19"/>
        <v>3.3902420323561735</v>
      </c>
      <c r="S183" s="1">
        <v>0</v>
      </c>
      <c r="T183" s="1">
        <f t="shared" si="20"/>
        <v>0</v>
      </c>
    </row>
    <row r="184" spans="1:20" ht="13.5" customHeight="1">
      <c r="A184" s="1" t="s">
        <v>23</v>
      </c>
      <c r="B184" s="1" t="s">
        <v>71</v>
      </c>
      <c r="C184" s="1" t="s">
        <v>25</v>
      </c>
      <c r="D184" s="1" t="s">
        <v>26</v>
      </c>
      <c r="E184" s="1">
        <v>8</v>
      </c>
      <c r="F184" s="1" t="s">
        <v>18</v>
      </c>
      <c r="G184" s="1">
        <v>2003</v>
      </c>
      <c r="H184" s="1">
        <v>0</v>
      </c>
      <c r="I184" s="1">
        <v>2</v>
      </c>
      <c r="J184" s="6">
        <v>1</v>
      </c>
      <c r="K184" s="6">
        <v>6</v>
      </c>
      <c r="L184" s="6">
        <v>1</v>
      </c>
      <c r="M184" s="1">
        <v>101932</v>
      </c>
      <c r="N184" s="1">
        <v>77.17596044421772</v>
      </c>
      <c r="O184" s="1">
        <v>74727</v>
      </c>
      <c r="P184" s="1">
        <v>35</v>
      </c>
      <c r="Q184" s="1">
        <v>0</v>
      </c>
      <c r="R184" s="1">
        <f t="shared" si="19"/>
        <v>0</v>
      </c>
      <c r="S184" s="1">
        <v>0</v>
      </c>
      <c r="T184" s="1">
        <f t="shared" si="20"/>
        <v>0</v>
      </c>
    </row>
    <row r="185" spans="1:20" ht="13.5" customHeight="1">
      <c r="A185" s="1" t="s">
        <v>23</v>
      </c>
      <c r="B185" s="1" t="s">
        <v>74</v>
      </c>
      <c r="C185" s="1" t="s">
        <v>75</v>
      </c>
      <c r="D185" s="1" t="s">
        <v>76</v>
      </c>
      <c r="E185" s="1">
        <v>27</v>
      </c>
      <c r="F185" s="1" t="s">
        <v>20</v>
      </c>
      <c r="G185" s="1">
        <v>1963</v>
      </c>
      <c r="H185" s="1">
        <v>0</v>
      </c>
      <c r="I185" s="1">
        <v>1</v>
      </c>
      <c r="J185" s="7"/>
      <c r="K185" s="7"/>
      <c r="L185" s="7"/>
      <c r="M185" s="1">
        <v>71465</v>
      </c>
      <c r="N185" s="1">
        <v>91.43356887987126</v>
      </c>
      <c r="O185" s="1">
        <v>50396</v>
      </c>
      <c r="P185" s="1">
        <v>35</v>
      </c>
      <c r="Q185" s="1">
        <v>0</v>
      </c>
      <c r="R185" s="1">
        <f t="shared" si="19"/>
        <v>0</v>
      </c>
      <c r="S185" s="1">
        <v>0</v>
      </c>
      <c r="T185" s="1">
        <f t="shared" si="20"/>
        <v>0</v>
      </c>
    </row>
    <row r="186" spans="1:20" ht="13.5" customHeight="1">
      <c r="A186" s="1" t="s">
        <v>23</v>
      </c>
      <c r="B186" s="1" t="s">
        <v>74</v>
      </c>
      <c r="C186" s="1" t="s">
        <v>75</v>
      </c>
      <c r="D186" s="1" t="s">
        <v>76</v>
      </c>
      <c r="E186" s="1">
        <v>21</v>
      </c>
      <c r="F186" s="1" t="s">
        <v>18</v>
      </c>
      <c r="G186" s="1">
        <v>1968</v>
      </c>
      <c r="H186" s="1">
        <v>0</v>
      </c>
      <c r="I186" s="1">
        <v>1</v>
      </c>
      <c r="J186" s="7"/>
      <c r="K186" s="7"/>
      <c r="L186" s="7"/>
      <c r="M186" s="1">
        <v>75323</v>
      </c>
      <c r="N186" s="1">
        <v>92.63704313423523</v>
      </c>
      <c r="O186" s="1">
        <v>67410</v>
      </c>
      <c r="P186" s="1">
        <v>35</v>
      </c>
      <c r="Q186" s="1">
        <v>3627</v>
      </c>
      <c r="R186" s="1">
        <f t="shared" si="19"/>
        <v>5.380507343124165</v>
      </c>
      <c r="S186" s="1">
        <v>2</v>
      </c>
      <c r="T186" s="1">
        <f t="shared" si="20"/>
        <v>5.714285714285714</v>
      </c>
    </row>
    <row r="187" spans="1:20" ht="13.5" customHeight="1">
      <c r="A187" s="1" t="s">
        <v>23</v>
      </c>
      <c r="B187" s="1" t="s">
        <v>74</v>
      </c>
      <c r="C187" s="1" t="s">
        <v>75</v>
      </c>
      <c r="D187" s="1" t="s">
        <v>76</v>
      </c>
      <c r="E187" s="1">
        <v>10</v>
      </c>
      <c r="F187" s="1" t="s">
        <v>15</v>
      </c>
      <c r="G187" s="1">
        <v>1973</v>
      </c>
      <c r="H187" s="1">
        <v>0</v>
      </c>
      <c r="I187" s="1">
        <v>1</v>
      </c>
      <c r="J187" s="6">
        <v>1</v>
      </c>
      <c r="K187" s="6">
        <v>5</v>
      </c>
      <c r="L187" s="6"/>
      <c r="M187" s="1">
        <v>79623</v>
      </c>
      <c r="N187" s="1">
        <v>91.76996596460822</v>
      </c>
      <c r="O187" s="1">
        <v>69990</v>
      </c>
      <c r="P187" s="1">
        <v>35</v>
      </c>
      <c r="Q187" s="1">
        <v>1149</v>
      </c>
      <c r="R187" s="1">
        <f t="shared" si="19"/>
        <v>1.6416630947278181</v>
      </c>
      <c r="S187" s="1">
        <v>1</v>
      </c>
      <c r="T187" s="1">
        <f t="shared" si="20"/>
        <v>2.857142857142857</v>
      </c>
    </row>
    <row r="188" spans="1:20" ht="13.5" customHeight="1">
      <c r="A188" s="1" t="s">
        <v>23</v>
      </c>
      <c r="B188" s="1" t="s">
        <v>74</v>
      </c>
      <c r="C188" s="1" t="s">
        <v>75</v>
      </c>
      <c r="D188" s="1" t="s">
        <v>76</v>
      </c>
      <c r="E188" s="1">
        <v>25</v>
      </c>
      <c r="F188" s="1" t="s">
        <v>15</v>
      </c>
      <c r="G188" s="1">
        <v>1978</v>
      </c>
      <c r="H188" s="1">
        <v>0</v>
      </c>
      <c r="I188" s="1">
        <v>1</v>
      </c>
      <c r="J188" s="7">
        <v>1</v>
      </c>
      <c r="K188" s="7">
        <v>5</v>
      </c>
      <c r="L188" s="7"/>
      <c r="M188" s="1">
        <v>86970</v>
      </c>
      <c r="N188" s="1">
        <v>89.53547200183971</v>
      </c>
      <c r="O188" s="1">
        <v>74015</v>
      </c>
      <c r="P188" s="1">
        <v>35</v>
      </c>
      <c r="Q188" s="1">
        <v>0</v>
      </c>
      <c r="R188" s="1">
        <f t="shared" si="19"/>
        <v>0</v>
      </c>
      <c r="S188" s="1">
        <v>0</v>
      </c>
      <c r="T188" s="1">
        <f t="shared" si="20"/>
        <v>0</v>
      </c>
    </row>
    <row r="189" spans="1:20" ht="13.5" customHeight="1">
      <c r="A189" s="1" t="s">
        <v>23</v>
      </c>
      <c r="B189" s="1" t="s">
        <v>71</v>
      </c>
      <c r="C189" s="1" t="s">
        <v>77</v>
      </c>
      <c r="D189" s="1" t="s">
        <v>78</v>
      </c>
      <c r="E189" s="1">
        <v>24</v>
      </c>
      <c r="F189" s="1" t="s">
        <v>18</v>
      </c>
      <c r="G189" s="1">
        <v>1949</v>
      </c>
      <c r="H189" s="1">
        <v>0</v>
      </c>
      <c r="I189" s="1">
        <v>2</v>
      </c>
      <c r="J189" s="7"/>
      <c r="K189" s="7"/>
      <c r="L189" s="7"/>
      <c r="M189" s="1">
        <v>59975</v>
      </c>
      <c r="N189" s="1">
        <v>73.64902042517716</v>
      </c>
      <c r="O189" s="1">
        <v>39283</v>
      </c>
      <c r="P189" s="1">
        <v>35</v>
      </c>
      <c r="Q189" s="1">
        <v>7336.285714285714</v>
      </c>
      <c r="R189" s="1">
        <v>18.675472123528532</v>
      </c>
      <c r="S189" s="1">
        <v>15</v>
      </c>
      <c r="T189" s="1">
        <v>42.857142857142854</v>
      </c>
    </row>
    <row r="190" spans="1:20" ht="13.5" customHeight="1">
      <c r="A190" s="1" t="s">
        <v>23</v>
      </c>
      <c r="B190" s="1" t="s">
        <v>71</v>
      </c>
      <c r="C190" s="1" t="s">
        <v>77</v>
      </c>
      <c r="D190" s="1" t="s">
        <v>78</v>
      </c>
      <c r="E190" s="1">
        <v>14</v>
      </c>
      <c r="F190" s="1" t="s">
        <v>19</v>
      </c>
      <c r="G190" s="1">
        <v>1954</v>
      </c>
      <c r="H190" s="1">
        <v>0</v>
      </c>
      <c r="I190" s="1">
        <v>2</v>
      </c>
      <c r="J190" s="6"/>
      <c r="K190" s="6"/>
      <c r="L190" s="6"/>
      <c r="M190" s="1">
        <v>64010</v>
      </c>
      <c r="N190" s="1">
        <v>90.35463208873612</v>
      </c>
      <c r="O190" s="1">
        <v>55735</v>
      </c>
      <c r="P190" s="1">
        <v>35</v>
      </c>
      <c r="Q190" s="1">
        <v>16278</v>
      </c>
      <c r="R190" s="1">
        <f>Q190/O190*100</f>
        <v>29.206064411949406</v>
      </c>
      <c r="S190" s="1">
        <v>1</v>
      </c>
      <c r="T190" s="1">
        <f aca="true" t="shared" si="21" ref="T190:T208">S190/P190*100</f>
        <v>2.857142857142857</v>
      </c>
    </row>
    <row r="191" spans="1:20" ht="13.5" customHeight="1">
      <c r="A191" s="1" t="s">
        <v>23</v>
      </c>
      <c r="B191" s="1" t="s">
        <v>71</v>
      </c>
      <c r="C191" s="1" t="s">
        <v>77</v>
      </c>
      <c r="D191" s="1" t="s">
        <v>78</v>
      </c>
      <c r="E191" s="1">
        <v>17</v>
      </c>
      <c r="F191" s="1" t="s">
        <v>16</v>
      </c>
      <c r="G191" s="1">
        <v>1959</v>
      </c>
      <c r="H191" s="1">
        <v>0</v>
      </c>
      <c r="I191" s="1">
        <v>2</v>
      </c>
      <c r="J191" s="7"/>
      <c r="K191" s="7"/>
      <c r="L191" s="7"/>
      <c r="M191" s="1">
        <v>69045</v>
      </c>
      <c r="N191" s="1">
        <v>91.07683394887393</v>
      </c>
      <c r="O191" s="1">
        <v>58753</v>
      </c>
      <c r="P191" s="1">
        <v>35</v>
      </c>
      <c r="Q191" s="1">
        <v>13812.114285714286</v>
      </c>
      <c r="R191" s="1">
        <v>23.508781314510387</v>
      </c>
      <c r="S191" s="1">
        <v>25</v>
      </c>
      <c r="T191" s="1">
        <f t="shared" si="21"/>
        <v>71.42857142857143</v>
      </c>
    </row>
    <row r="192" spans="1:20" ht="13.5" customHeight="1">
      <c r="A192" s="1" t="s">
        <v>23</v>
      </c>
      <c r="B192" s="1" t="s">
        <v>71</v>
      </c>
      <c r="C192" s="1" t="s">
        <v>77</v>
      </c>
      <c r="D192" s="1" t="s">
        <v>78</v>
      </c>
      <c r="E192" s="1">
        <v>27</v>
      </c>
      <c r="F192" s="1" t="s">
        <v>20</v>
      </c>
      <c r="G192" s="1">
        <v>1963</v>
      </c>
      <c r="H192" s="1">
        <v>0</v>
      </c>
      <c r="I192" s="1">
        <v>2</v>
      </c>
      <c r="J192" s="7"/>
      <c r="K192" s="7"/>
      <c r="L192" s="7"/>
      <c r="M192" s="1">
        <v>71465</v>
      </c>
      <c r="N192" s="1">
        <v>91.43356887987126</v>
      </c>
      <c r="O192" s="1">
        <v>50396</v>
      </c>
      <c r="P192" s="1">
        <v>35</v>
      </c>
      <c r="Q192" s="1">
        <v>2077</v>
      </c>
      <c r="R192" s="1">
        <f aca="true" t="shared" si="22" ref="R192:R206">Q192/O192*100</f>
        <v>4.121358838003016</v>
      </c>
      <c r="S192" s="1">
        <v>7</v>
      </c>
      <c r="T192" s="1">
        <f t="shared" si="21"/>
        <v>20</v>
      </c>
    </row>
    <row r="193" spans="1:20" ht="13.5" customHeight="1">
      <c r="A193" s="1" t="s">
        <v>23</v>
      </c>
      <c r="B193" s="1" t="s">
        <v>71</v>
      </c>
      <c r="C193" s="1" t="s">
        <v>77</v>
      </c>
      <c r="D193" s="1" t="s">
        <v>78</v>
      </c>
      <c r="E193" s="1">
        <v>21</v>
      </c>
      <c r="F193" s="1" t="s">
        <v>18</v>
      </c>
      <c r="G193" s="1">
        <v>1968</v>
      </c>
      <c r="H193" s="1">
        <v>0</v>
      </c>
      <c r="I193" s="1">
        <v>2</v>
      </c>
      <c r="J193" s="7"/>
      <c r="K193" s="7"/>
      <c r="L193" s="7"/>
      <c r="M193" s="1">
        <v>75323</v>
      </c>
      <c r="N193" s="1">
        <v>92.63704313423523</v>
      </c>
      <c r="O193" s="1">
        <v>67410</v>
      </c>
      <c r="P193" s="1">
        <v>35</v>
      </c>
      <c r="Q193" s="1">
        <v>11237</v>
      </c>
      <c r="R193" s="1">
        <f t="shared" si="22"/>
        <v>16.66963358552144</v>
      </c>
      <c r="S193" s="1">
        <v>6</v>
      </c>
      <c r="T193" s="1">
        <f t="shared" si="21"/>
        <v>17.142857142857142</v>
      </c>
    </row>
    <row r="194" spans="1:20" ht="13.5" customHeight="1">
      <c r="A194" s="1" t="s">
        <v>23</v>
      </c>
      <c r="B194" s="1" t="s">
        <v>71</v>
      </c>
      <c r="C194" s="1" t="s">
        <v>77</v>
      </c>
      <c r="D194" s="1" t="s">
        <v>78</v>
      </c>
      <c r="E194" s="1">
        <v>10</v>
      </c>
      <c r="F194" s="1" t="s">
        <v>15</v>
      </c>
      <c r="G194" s="1">
        <v>1973</v>
      </c>
      <c r="H194" s="1">
        <v>0</v>
      </c>
      <c r="I194" s="1">
        <v>2</v>
      </c>
      <c r="J194" s="6">
        <v>1</v>
      </c>
      <c r="K194" s="6">
        <v>4</v>
      </c>
      <c r="L194" s="6">
        <v>1</v>
      </c>
      <c r="M194" s="1">
        <v>79623</v>
      </c>
      <c r="N194" s="1">
        <v>91.76996596460822</v>
      </c>
      <c r="O194" s="1">
        <v>69990</v>
      </c>
      <c r="P194" s="1">
        <v>35</v>
      </c>
      <c r="Q194" s="1">
        <v>8081</v>
      </c>
      <c r="R194" s="1">
        <f t="shared" si="22"/>
        <v>11.545935133590513</v>
      </c>
      <c r="S194" s="1">
        <v>4</v>
      </c>
      <c r="T194" s="1">
        <f t="shared" si="21"/>
        <v>11.428571428571429</v>
      </c>
    </row>
    <row r="195" spans="1:20" ht="13.5" customHeight="1">
      <c r="A195" s="1" t="s">
        <v>23</v>
      </c>
      <c r="B195" s="1" t="s">
        <v>71</v>
      </c>
      <c r="C195" s="1" t="s">
        <v>77</v>
      </c>
      <c r="D195" s="1" t="s">
        <v>78</v>
      </c>
      <c r="E195" s="1">
        <v>25</v>
      </c>
      <c r="F195" s="1" t="s">
        <v>15</v>
      </c>
      <c r="G195" s="1">
        <v>1978</v>
      </c>
      <c r="H195" s="1">
        <v>0</v>
      </c>
      <c r="I195" s="1">
        <v>2</v>
      </c>
      <c r="J195" s="7">
        <v>1</v>
      </c>
      <c r="K195" s="7">
        <v>4</v>
      </c>
      <c r="L195" s="7">
        <v>1</v>
      </c>
      <c r="M195" s="1">
        <v>86970</v>
      </c>
      <c r="N195" s="1">
        <v>89.53547200183971</v>
      </c>
      <c r="O195" s="1">
        <v>74015</v>
      </c>
      <c r="P195" s="1">
        <v>35</v>
      </c>
      <c r="Q195" s="1">
        <v>18318</v>
      </c>
      <c r="R195" s="1">
        <f t="shared" si="22"/>
        <v>24.74903735729244</v>
      </c>
      <c r="S195" s="1">
        <v>9</v>
      </c>
      <c r="T195" s="1">
        <f t="shared" si="21"/>
        <v>25.71428571428571</v>
      </c>
    </row>
    <row r="196" spans="1:20" ht="13.5" customHeight="1">
      <c r="A196" s="1" t="s">
        <v>23</v>
      </c>
      <c r="B196" s="1" t="s">
        <v>71</v>
      </c>
      <c r="C196" s="1" t="s">
        <v>77</v>
      </c>
      <c r="D196" s="1" t="s">
        <v>78</v>
      </c>
      <c r="E196" s="1">
        <v>26</v>
      </c>
      <c r="F196" s="1" t="s">
        <v>15</v>
      </c>
      <c r="G196" s="1">
        <v>1983</v>
      </c>
      <c r="H196" s="1">
        <v>0</v>
      </c>
      <c r="I196" s="1">
        <v>2</v>
      </c>
      <c r="J196" s="6">
        <v>1</v>
      </c>
      <c r="K196" s="6">
        <v>4</v>
      </c>
      <c r="L196" s="6">
        <v>1</v>
      </c>
      <c r="M196" s="1">
        <v>90386</v>
      </c>
      <c r="N196" s="1">
        <v>89.5902020224371</v>
      </c>
      <c r="O196" s="1">
        <v>75641</v>
      </c>
      <c r="P196" s="1">
        <v>35</v>
      </c>
      <c r="Q196" s="1">
        <v>20495</v>
      </c>
      <c r="R196" s="1">
        <f t="shared" si="22"/>
        <v>27.095093930540315</v>
      </c>
      <c r="S196" s="1">
        <v>9</v>
      </c>
      <c r="T196" s="1">
        <f t="shared" si="21"/>
        <v>25.71428571428571</v>
      </c>
    </row>
    <row r="197" spans="1:20" ht="13.5" customHeight="1">
      <c r="A197" s="1" t="s">
        <v>23</v>
      </c>
      <c r="B197" s="1" t="s">
        <v>71</v>
      </c>
      <c r="C197" s="1" t="s">
        <v>77</v>
      </c>
      <c r="D197" s="1" t="s">
        <v>78</v>
      </c>
      <c r="E197" s="1">
        <v>26</v>
      </c>
      <c r="F197" s="1" t="s">
        <v>15</v>
      </c>
      <c r="G197" s="1">
        <v>1988</v>
      </c>
      <c r="H197" s="1">
        <v>0</v>
      </c>
      <c r="I197" s="1">
        <v>2</v>
      </c>
      <c r="J197" s="7">
        <v>1</v>
      </c>
      <c r="K197" s="7">
        <v>4</v>
      </c>
      <c r="L197" s="7">
        <v>1</v>
      </c>
      <c r="M197" s="1">
        <v>94610</v>
      </c>
      <c r="N197" s="1">
        <v>87.98329986259381</v>
      </c>
      <c r="O197" s="1">
        <v>78820</v>
      </c>
      <c r="P197" s="1">
        <v>35</v>
      </c>
      <c r="Q197" s="1">
        <v>26960</v>
      </c>
      <c r="R197" s="1">
        <f t="shared" si="22"/>
        <v>34.20451662014717</v>
      </c>
      <c r="S197" s="1">
        <v>12</v>
      </c>
      <c r="T197" s="1">
        <f t="shared" si="21"/>
        <v>34.285714285714285</v>
      </c>
    </row>
    <row r="198" spans="1:20" ht="13.5" customHeight="1">
      <c r="A198" s="1" t="s">
        <v>23</v>
      </c>
      <c r="B198" s="1" t="s">
        <v>71</v>
      </c>
      <c r="C198" s="1" t="s">
        <v>77</v>
      </c>
      <c r="D198" s="1" t="s">
        <v>78</v>
      </c>
      <c r="E198" s="1">
        <v>30</v>
      </c>
      <c r="F198" s="1" t="s">
        <v>16</v>
      </c>
      <c r="G198" s="1">
        <v>1993</v>
      </c>
      <c r="H198" s="1">
        <v>0</v>
      </c>
      <c r="I198" s="1">
        <v>2</v>
      </c>
      <c r="J198" s="6">
        <v>1</v>
      </c>
      <c r="K198" s="6">
        <v>4</v>
      </c>
      <c r="L198" s="6">
        <v>1</v>
      </c>
      <c r="M198" s="1">
        <v>99273</v>
      </c>
      <c r="N198" s="1">
        <v>86.55223474660784</v>
      </c>
      <c r="O198" s="1">
        <v>81332</v>
      </c>
      <c r="P198" s="1">
        <v>32</v>
      </c>
      <c r="Q198" s="1">
        <v>30312</v>
      </c>
      <c r="R198" s="1">
        <f t="shared" si="22"/>
        <v>37.269463433826786</v>
      </c>
      <c r="S198" s="1">
        <v>13</v>
      </c>
      <c r="T198" s="1">
        <f t="shared" si="21"/>
        <v>40.625</v>
      </c>
    </row>
    <row r="199" spans="1:20" ht="13.5" customHeight="1">
      <c r="A199" s="1" t="s">
        <v>23</v>
      </c>
      <c r="B199" s="1" t="s">
        <v>71</v>
      </c>
      <c r="C199" s="1" t="s">
        <v>77</v>
      </c>
      <c r="D199" s="1" t="s">
        <v>78</v>
      </c>
      <c r="E199" s="1">
        <v>31</v>
      </c>
      <c r="F199" s="1" t="s">
        <v>16</v>
      </c>
      <c r="G199" s="1">
        <v>1998</v>
      </c>
      <c r="H199" s="1">
        <v>0</v>
      </c>
      <c r="I199" s="1">
        <v>2</v>
      </c>
      <c r="J199" s="7">
        <v>1</v>
      </c>
      <c r="K199" s="7">
        <v>4</v>
      </c>
      <c r="L199" s="7">
        <v>1</v>
      </c>
      <c r="M199" s="1">
        <v>101392</v>
      </c>
      <c r="N199" s="1">
        <v>81.93348587659776</v>
      </c>
      <c r="O199" s="1">
        <v>78254</v>
      </c>
      <c r="P199" s="1">
        <v>35</v>
      </c>
      <c r="Q199" s="1">
        <v>33311</v>
      </c>
      <c r="R199" s="1">
        <f t="shared" si="22"/>
        <v>42.567792061747646</v>
      </c>
      <c r="S199" s="1">
        <v>17</v>
      </c>
      <c r="T199" s="1">
        <f t="shared" si="21"/>
        <v>48.57142857142857</v>
      </c>
    </row>
    <row r="200" spans="1:20" ht="13.5" customHeight="1">
      <c r="A200" s="1" t="s">
        <v>23</v>
      </c>
      <c r="B200" s="1" t="s">
        <v>71</v>
      </c>
      <c r="C200" s="1" t="s">
        <v>77</v>
      </c>
      <c r="D200" s="1" t="s">
        <v>78</v>
      </c>
      <c r="E200" s="1">
        <v>8</v>
      </c>
      <c r="F200" s="1" t="s">
        <v>18</v>
      </c>
      <c r="G200" s="1">
        <v>2003</v>
      </c>
      <c r="H200" s="1">
        <v>0</v>
      </c>
      <c r="I200" s="1">
        <v>2</v>
      </c>
      <c r="J200" s="6">
        <v>1</v>
      </c>
      <c r="K200" s="6">
        <v>4</v>
      </c>
      <c r="L200" s="6">
        <v>2</v>
      </c>
      <c r="M200" s="1">
        <v>101932</v>
      </c>
      <c r="N200" s="1">
        <v>77.17596044421772</v>
      </c>
      <c r="O200" s="1">
        <v>74727</v>
      </c>
      <c r="P200" s="1">
        <v>35</v>
      </c>
      <c r="Q200" s="1">
        <v>35297</v>
      </c>
      <c r="R200" s="1">
        <f t="shared" si="22"/>
        <v>47.234600612897616</v>
      </c>
      <c r="S200" s="1">
        <v>18</v>
      </c>
      <c r="T200" s="1">
        <f t="shared" si="21"/>
        <v>51.42857142857142</v>
      </c>
    </row>
    <row r="201" spans="1:20" ht="13.5" customHeight="1">
      <c r="A201" s="1" t="s">
        <v>23</v>
      </c>
      <c r="B201" s="1" t="s">
        <v>71</v>
      </c>
      <c r="C201" s="1" t="s">
        <v>77</v>
      </c>
      <c r="D201" s="1" t="s">
        <v>78</v>
      </c>
      <c r="E201" s="1">
        <v>25</v>
      </c>
      <c r="F201" s="1" t="s">
        <v>16</v>
      </c>
      <c r="G201" s="1">
        <v>2008</v>
      </c>
      <c r="H201" s="1">
        <v>0</v>
      </c>
      <c r="I201" s="1">
        <v>2</v>
      </c>
      <c r="J201" s="7">
        <v>1</v>
      </c>
      <c r="K201" s="7">
        <v>5</v>
      </c>
      <c r="L201" s="7">
        <v>2</v>
      </c>
      <c r="M201" s="1">
        <v>102567</v>
      </c>
      <c r="N201" s="1">
        <v>74.28</v>
      </c>
      <c r="O201" s="1">
        <v>73476</v>
      </c>
      <c r="P201" s="1">
        <v>35</v>
      </c>
      <c r="Q201" s="1">
        <v>32614</v>
      </c>
      <c r="R201" s="1">
        <f t="shared" si="22"/>
        <v>44.38728292231477</v>
      </c>
      <c r="S201" s="1">
        <v>17</v>
      </c>
      <c r="T201" s="1">
        <f t="shared" si="21"/>
        <v>48.57142857142857</v>
      </c>
    </row>
    <row r="202" spans="1:20" ht="13.5" customHeight="1">
      <c r="A202" s="1" t="s">
        <v>23</v>
      </c>
      <c r="B202" s="1" t="s">
        <v>71</v>
      </c>
      <c r="C202" s="1" t="s">
        <v>79</v>
      </c>
      <c r="D202" s="1" t="s">
        <v>80</v>
      </c>
      <c r="E202" s="1">
        <v>21</v>
      </c>
      <c r="F202" s="1" t="s">
        <v>18</v>
      </c>
      <c r="G202" s="1">
        <v>1968</v>
      </c>
      <c r="H202" s="1">
        <v>0</v>
      </c>
      <c r="I202" s="1">
        <v>2</v>
      </c>
      <c r="J202" s="3"/>
      <c r="K202" s="3"/>
      <c r="L202" s="3"/>
      <c r="M202" s="1">
        <v>75323</v>
      </c>
      <c r="N202" s="1">
        <v>92.63704313423523</v>
      </c>
      <c r="O202" s="1">
        <v>67410</v>
      </c>
      <c r="P202" s="1">
        <v>35</v>
      </c>
      <c r="Q202" s="1">
        <v>0</v>
      </c>
      <c r="R202" s="1">
        <f t="shared" si="22"/>
        <v>0</v>
      </c>
      <c r="S202" s="1">
        <v>0</v>
      </c>
      <c r="T202" s="1">
        <f t="shared" si="21"/>
        <v>0</v>
      </c>
    </row>
    <row r="203" spans="1:20" ht="13.5" customHeight="1">
      <c r="A203" s="1" t="s">
        <v>23</v>
      </c>
      <c r="B203" s="1" t="s">
        <v>71</v>
      </c>
      <c r="C203" s="1" t="s">
        <v>79</v>
      </c>
      <c r="D203" s="1" t="s">
        <v>80</v>
      </c>
      <c r="E203" s="1">
        <v>10</v>
      </c>
      <c r="F203" s="1" t="s">
        <v>15</v>
      </c>
      <c r="G203" s="1">
        <v>1973</v>
      </c>
      <c r="H203" s="1">
        <v>0</v>
      </c>
      <c r="I203" s="1">
        <v>2</v>
      </c>
      <c r="J203" s="7">
        <v>0</v>
      </c>
      <c r="K203" s="7">
        <v>3</v>
      </c>
      <c r="L203" s="7"/>
      <c r="M203" s="1">
        <v>79623</v>
      </c>
      <c r="N203" s="1">
        <v>91.76996596460822</v>
      </c>
      <c r="O203" s="1">
        <v>69990</v>
      </c>
      <c r="P203" s="1">
        <v>35</v>
      </c>
      <c r="Q203" s="1">
        <v>4707</v>
      </c>
      <c r="R203" s="1">
        <f t="shared" si="22"/>
        <v>6.7252464637805405</v>
      </c>
      <c r="S203" s="1">
        <v>2</v>
      </c>
      <c r="T203" s="1">
        <f t="shared" si="21"/>
        <v>5.714285714285714</v>
      </c>
    </row>
    <row r="204" spans="1:20" ht="13.5" customHeight="1">
      <c r="A204" s="1" t="s">
        <v>23</v>
      </c>
      <c r="B204" s="1" t="s">
        <v>71</v>
      </c>
      <c r="C204" s="1" t="s">
        <v>79</v>
      </c>
      <c r="D204" s="1" t="s">
        <v>80</v>
      </c>
      <c r="E204" s="1">
        <v>25</v>
      </c>
      <c r="F204" s="1" t="s">
        <v>15</v>
      </c>
      <c r="G204" s="1">
        <v>1978</v>
      </c>
      <c r="H204" s="1">
        <v>0</v>
      </c>
      <c r="I204" s="1">
        <v>2</v>
      </c>
      <c r="J204" s="6">
        <v>0</v>
      </c>
      <c r="K204" s="6">
        <v>3</v>
      </c>
      <c r="L204" s="6"/>
      <c r="M204" s="1">
        <v>86970</v>
      </c>
      <c r="N204" s="1">
        <v>89.53547200183971</v>
      </c>
      <c r="O204" s="1">
        <v>74015</v>
      </c>
      <c r="P204" s="1">
        <v>35</v>
      </c>
      <c r="Q204" s="1">
        <v>2316</v>
      </c>
      <c r="R204" s="1">
        <f t="shared" si="22"/>
        <v>3.129095453624265</v>
      </c>
      <c r="S204" s="1">
        <v>1</v>
      </c>
      <c r="T204" s="1">
        <f t="shared" si="21"/>
        <v>2.857142857142857</v>
      </c>
    </row>
    <row r="205" spans="1:20" ht="13.5" customHeight="1">
      <c r="A205" s="1" t="s">
        <v>23</v>
      </c>
      <c r="B205" s="1" t="s">
        <v>71</v>
      </c>
      <c r="C205" s="1" t="s">
        <v>79</v>
      </c>
      <c r="D205" s="1" t="s">
        <v>80</v>
      </c>
      <c r="E205" s="1">
        <v>26</v>
      </c>
      <c r="F205" s="1" t="s">
        <v>15</v>
      </c>
      <c r="G205" s="1">
        <v>1983</v>
      </c>
      <c r="H205" s="1">
        <v>0</v>
      </c>
      <c r="I205" s="1">
        <v>2</v>
      </c>
      <c r="J205" s="7">
        <v>0</v>
      </c>
      <c r="K205" s="7">
        <v>3</v>
      </c>
      <c r="L205" s="7"/>
      <c r="M205" s="1">
        <v>90386</v>
      </c>
      <c r="N205" s="1">
        <v>89.5902020224371</v>
      </c>
      <c r="O205" s="1">
        <v>75641</v>
      </c>
      <c r="P205" s="1">
        <v>35</v>
      </c>
      <c r="Q205" s="1">
        <v>7891</v>
      </c>
      <c r="R205" s="1">
        <f t="shared" si="22"/>
        <v>10.432173027855264</v>
      </c>
      <c r="S205" s="1">
        <v>4</v>
      </c>
      <c r="T205" s="1">
        <f t="shared" si="21"/>
        <v>11.428571428571429</v>
      </c>
    </row>
    <row r="206" spans="1:20" ht="13.5" customHeight="1">
      <c r="A206" s="1" t="s">
        <v>23</v>
      </c>
      <c r="B206" s="1" t="s">
        <v>71</v>
      </c>
      <c r="C206" s="1" t="s">
        <v>79</v>
      </c>
      <c r="D206" s="1" t="s">
        <v>80</v>
      </c>
      <c r="E206" s="1">
        <v>26</v>
      </c>
      <c r="F206" s="1" t="s">
        <v>15</v>
      </c>
      <c r="G206" s="1">
        <v>1988</v>
      </c>
      <c r="H206" s="1">
        <v>0</v>
      </c>
      <c r="I206" s="1">
        <v>2</v>
      </c>
      <c r="J206" s="6">
        <v>0</v>
      </c>
      <c r="K206" s="6">
        <v>3</v>
      </c>
      <c r="L206" s="6"/>
      <c r="M206" s="1">
        <v>94610</v>
      </c>
      <c r="N206" s="1">
        <v>87.98329986259381</v>
      </c>
      <c r="O206" s="1">
        <v>78820</v>
      </c>
      <c r="P206" s="1">
        <v>35</v>
      </c>
      <c r="Q206" s="1">
        <v>0</v>
      </c>
      <c r="R206" s="1">
        <f t="shared" si="22"/>
        <v>0</v>
      </c>
      <c r="S206" s="1">
        <v>0</v>
      </c>
      <c r="T206" s="1">
        <f t="shared" si="21"/>
        <v>0</v>
      </c>
    </row>
    <row r="207" spans="1:20" ht="13.5" customHeight="1">
      <c r="A207" s="1" t="s">
        <v>23</v>
      </c>
      <c r="B207" s="1" t="s">
        <v>74</v>
      </c>
      <c r="C207" s="1" t="s">
        <v>81</v>
      </c>
      <c r="D207" s="1" t="s">
        <v>82</v>
      </c>
      <c r="E207" s="1">
        <v>8</v>
      </c>
      <c r="F207" s="1" t="s">
        <v>18</v>
      </c>
      <c r="G207" s="1">
        <v>2003</v>
      </c>
      <c r="H207" s="1">
        <v>0</v>
      </c>
      <c r="I207" s="1">
        <v>2</v>
      </c>
      <c r="J207" s="7">
        <v>0</v>
      </c>
      <c r="K207" s="7">
        <v>3</v>
      </c>
      <c r="L207" s="7"/>
      <c r="M207" s="1">
        <v>101932</v>
      </c>
      <c r="N207" s="1">
        <v>77.17596044421772</v>
      </c>
      <c r="O207" s="1">
        <v>74727</v>
      </c>
      <c r="P207" s="1">
        <v>35</v>
      </c>
      <c r="Q207" s="1">
        <v>0</v>
      </c>
      <c r="R207" s="1">
        <v>0</v>
      </c>
      <c r="S207" s="1">
        <v>0</v>
      </c>
      <c r="T207" s="1">
        <f t="shared" si="21"/>
        <v>0</v>
      </c>
    </row>
    <row r="208" spans="1:20" ht="13.5" customHeight="1">
      <c r="A208" s="1" t="s">
        <v>23</v>
      </c>
      <c r="B208" s="1" t="s">
        <v>74</v>
      </c>
      <c r="C208" s="1" t="s">
        <v>81</v>
      </c>
      <c r="D208" s="1" t="s">
        <v>82</v>
      </c>
      <c r="E208" s="1">
        <v>25</v>
      </c>
      <c r="F208" s="1" t="s">
        <v>16</v>
      </c>
      <c r="G208" s="1">
        <v>2008</v>
      </c>
      <c r="H208" s="1">
        <v>0</v>
      </c>
      <c r="I208" s="1">
        <v>2</v>
      </c>
      <c r="J208" s="6">
        <v>0</v>
      </c>
      <c r="K208" s="6">
        <v>3</v>
      </c>
      <c r="L208" s="6"/>
      <c r="M208" s="1">
        <v>102567</v>
      </c>
      <c r="N208" s="1">
        <v>74.28</v>
      </c>
      <c r="O208" s="1">
        <v>73476</v>
      </c>
      <c r="P208" s="1">
        <v>35</v>
      </c>
      <c r="Q208" s="1">
        <v>9169</v>
      </c>
      <c r="R208" s="1">
        <f>Q208/O208*100</f>
        <v>12.478904676356905</v>
      </c>
      <c r="S208" s="1">
        <v>1</v>
      </c>
      <c r="T208" s="1">
        <f t="shared" si="21"/>
        <v>2.857142857142857</v>
      </c>
    </row>
    <row r="209" spans="1:20" ht="13.5" customHeight="1">
      <c r="A209" s="1" t="s">
        <v>23</v>
      </c>
      <c r="B209" s="1" t="s">
        <v>83</v>
      </c>
      <c r="C209" s="1" t="s">
        <v>25</v>
      </c>
      <c r="D209" s="1" t="s">
        <v>26</v>
      </c>
      <c r="E209" s="1">
        <v>15</v>
      </c>
      <c r="F209" s="1" t="s">
        <v>15</v>
      </c>
      <c r="G209" s="1">
        <v>1975</v>
      </c>
      <c r="H209" s="1">
        <v>0</v>
      </c>
      <c r="I209" s="1">
        <v>1</v>
      </c>
      <c r="J209" s="6">
        <v>1</v>
      </c>
      <c r="K209" s="6">
        <v>5</v>
      </c>
      <c r="L209" s="6">
        <v>2</v>
      </c>
      <c r="M209" s="1">
        <v>3042129</v>
      </c>
      <c r="N209" s="2">
        <v>95.08965596133497</v>
      </c>
      <c r="O209" s="1">
        <v>2787314</v>
      </c>
      <c r="P209" s="1">
        <v>60</v>
      </c>
      <c r="Q209" s="1">
        <v>0</v>
      </c>
      <c r="R209" s="1">
        <v>0</v>
      </c>
      <c r="S209" s="1">
        <v>0</v>
      </c>
      <c r="T209" s="1">
        <v>0</v>
      </c>
    </row>
    <row r="210" spans="1:20" ht="13.5" customHeight="1">
      <c r="A210" s="1" t="s">
        <v>23</v>
      </c>
      <c r="B210" s="1" t="s">
        <v>83</v>
      </c>
      <c r="C210" s="1" t="s">
        <v>25</v>
      </c>
      <c r="D210" s="1" t="s">
        <v>26</v>
      </c>
      <c r="E210" s="1">
        <v>8</v>
      </c>
      <c r="F210" s="1" t="s">
        <v>15</v>
      </c>
      <c r="G210" s="1">
        <v>1980</v>
      </c>
      <c r="H210" s="1">
        <v>0</v>
      </c>
      <c r="I210" s="1">
        <v>1</v>
      </c>
      <c r="J210" s="7">
        <v>1</v>
      </c>
      <c r="K210" s="7">
        <v>5</v>
      </c>
      <c r="L210" s="7">
        <v>2</v>
      </c>
      <c r="M210" s="1">
        <v>3255939</v>
      </c>
      <c r="N210" s="1">
        <f>2993779/M210*100</f>
        <v>91.94825210177463</v>
      </c>
      <c r="O210" s="1">
        <v>2808864</v>
      </c>
      <c r="P210" s="1">
        <v>60</v>
      </c>
      <c r="Q210" s="1">
        <v>13236</v>
      </c>
      <c r="R210" s="1">
        <f aca="true" t="shared" si="23" ref="R210:R219">Q210/O210*100</f>
        <v>0.47122252981988444</v>
      </c>
      <c r="S210" s="1">
        <v>0</v>
      </c>
      <c r="T210" s="1">
        <f aca="true" t="shared" si="24" ref="T210:T219">S210/P210*100</f>
        <v>0</v>
      </c>
    </row>
    <row r="211" spans="1:20" ht="13.5" customHeight="1">
      <c r="A211" s="1" t="s">
        <v>23</v>
      </c>
      <c r="B211" s="1" t="s">
        <v>83</v>
      </c>
      <c r="C211" s="1" t="s">
        <v>25</v>
      </c>
      <c r="D211" s="1" t="s">
        <v>26</v>
      </c>
      <c r="E211" s="1">
        <v>12</v>
      </c>
      <c r="F211" s="1" t="s">
        <v>16</v>
      </c>
      <c r="G211" s="1">
        <v>1985</v>
      </c>
      <c r="H211" s="1">
        <v>0</v>
      </c>
      <c r="I211" s="1">
        <v>1</v>
      </c>
      <c r="J211" s="6">
        <v>1</v>
      </c>
      <c r="K211" s="6">
        <v>5</v>
      </c>
      <c r="L211" s="6">
        <v>2</v>
      </c>
      <c r="M211" s="1">
        <v>3441489</v>
      </c>
      <c r="N211" s="1">
        <f>3178805/M211*100</f>
        <v>92.36714108340895</v>
      </c>
      <c r="O211" s="1">
        <v>3013511</v>
      </c>
      <c r="P211" s="1">
        <v>60</v>
      </c>
      <c r="Q211" s="1">
        <v>122275</v>
      </c>
      <c r="R211" s="1">
        <f t="shared" si="23"/>
        <v>4.0575594381437465</v>
      </c>
      <c r="S211" s="1">
        <v>2</v>
      </c>
      <c r="T211" s="1">
        <f t="shared" si="24"/>
        <v>3.3333333333333335</v>
      </c>
    </row>
    <row r="212" spans="1:20" ht="13.5" customHeight="1">
      <c r="A212" s="1" t="s">
        <v>23</v>
      </c>
      <c r="B212" s="1" t="s">
        <v>83</v>
      </c>
      <c r="C212" s="1" t="s">
        <v>25</v>
      </c>
      <c r="D212" s="1" t="s">
        <v>26</v>
      </c>
      <c r="E212" s="1">
        <v>6</v>
      </c>
      <c r="F212" s="1" t="s">
        <v>16</v>
      </c>
      <c r="G212" s="1">
        <v>1990</v>
      </c>
      <c r="H212" s="1">
        <v>0</v>
      </c>
      <c r="I212" s="1">
        <v>1</v>
      </c>
      <c r="J212" s="7">
        <v>1</v>
      </c>
      <c r="K212" s="7">
        <v>5</v>
      </c>
      <c r="L212" s="7">
        <v>2</v>
      </c>
      <c r="M212" s="1">
        <v>3610734</v>
      </c>
      <c r="N212" s="1">
        <f>3278247/M212*100</f>
        <v>90.79170606308857</v>
      </c>
      <c r="O212" s="1">
        <v>3055606</v>
      </c>
      <c r="P212" s="1">
        <v>60</v>
      </c>
      <c r="Q212" s="1">
        <v>180676</v>
      </c>
      <c r="R212" s="1">
        <f t="shared" si="23"/>
        <v>5.912935110089455</v>
      </c>
      <c r="S212" s="1">
        <v>3</v>
      </c>
      <c r="T212" s="1">
        <f t="shared" si="24"/>
        <v>5</v>
      </c>
    </row>
    <row r="213" spans="1:20" ht="13.5" customHeight="1">
      <c r="A213" s="1" t="s">
        <v>23</v>
      </c>
      <c r="B213" s="1" t="s">
        <v>83</v>
      </c>
      <c r="C213" s="1" t="s">
        <v>25</v>
      </c>
      <c r="D213" s="1" t="s">
        <v>26</v>
      </c>
      <c r="E213" s="1">
        <v>23</v>
      </c>
      <c r="F213" s="1" t="s">
        <v>18</v>
      </c>
      <c r="G213" s="1">
        <v>1995</v>
      </c>
      <c r="H213" s="1">
        <v>0</v>
      </c>
      <c r="I213" s="1">
        <v>2</v>
      </c>
      <c r="J213" s="7">
        <v>1</v>
      </c>
      <c r="K213" s="7">
        <v>4</v>
      </c>
      <c r="L213" s="7">
        <v>2</v>
      </c>
      <c r="M213" s="1">
        <v>3769134</v>
      </c>
      <c r="N213" s="1">
        <f>3212545/M213*100</f>
        <v>85.232973940433</v>
      </c>
      <c r="O213" s="1">
        <v>2532539</v>
      </c>
      <c r="P213" s="1">
        <v>65</v>
      </c>
      <c r="Q213" s="1">
        <v>422410</v>
      </c>
      <c r="R213" s="1">
        <f t="shared" si="23"/>
        <v>16.679308788531984</v>
      </c>
      <c r="S213" s="1">
        <v>9</v>
      </c>
      <c r="T213" s="1">
        <f t="shared" si="24"/>
        <v>13.846153846153847</v>
      </c>
    </row>
    <row r="214" spans="1:20" ht="13.5" customHeight="1">
      <c r="A214" s="1" t="s">
        <v>23</v>
      </c>
      <c r="B214" s="1" t="s">
        <v>83</v>
      </c>
      <c r="C214" s="1" t="s">
        <v>25</v>
      </c>
      <c r="D214" s="1" t="s">
        <v>26</v>
      </c>
      <c r="E214" s="1">
        <v>16</v>
      </c>
      <c r="F214" s="1" t="s">
        <v>18</v>
      </c>
      <c r="G214" s="1">
        <v>2000</v>
      </c>
      <c r="H214" s="1">
        <v>0</v>
      </c>
      <c r="I214" s="1">
        <v>2</v>
      </c>
      <c r="J214" s="6">
        <v>1</v>
      </c>
      <c r="K214" s="6">
        <v>6</v>
      </c>
      <c r="L214" s="6">
        <v>1</v>
      </c>
      <c r="M214" s="1">
        <v>3849453</v>
      </c>
      <c r="N214" s="1">
        <f>2910001/M214*100</f>
        <v>75.59518196481422</v>
      </c>
      <c r="O214" s="1">
        <v>2292357</v>
      </c>
      <c r="P214" s="1">
        <v>53</v>
      </c>
      <c r="Q214" s="1">
        <v>272472</v>
      </c>
      <c r="R214" s="1">
        <f t="shared" si="23"/>
        <v>11.886106745153569</v>
      </c>
      <c r="S214" s="1">
        <v>6</v>
      </c>
      <c r="T214" s="1">
        <f t="shared" si="24"/>
        <v>11.320754716981133</v>
      </c>
    </row>
    <row r="215" spans="1:20" ht="13.5" customHeight="1">
      <c r="A215" s="1" t="s">
        <v>23</v>
      </c>
      <c r="B215" s="1" t="s">
        <v>83</v>
      </c>
      <c r="C215" s="1" t="s">
        <v>25</v>
      </c>
      <c r="D215" s="1" t="s">
        <v>26</v>
      </c>
      <c r="E215" s="1">
        <v>3</v>
      </c>
      <c r="F215" s="1" t="s">
        <v>18</v>
      </c>
      <c r="G215" s="1">
        <v>2005</v>
      </c>
      <c r="H215" s="1">
        <v>0</v>
      </c>
      <c r="I215" s="1">
        <v>2</v>
      </c>
      <c r="J215" s="6">
        <v>1</v>
      </c>
      <c r="K215" s="6">
        <v>6</v>
      </c>
      <c r="L215" s="6">
        <v>1</v>
      </c>
      <c r="M215" s="1">
        <v>3913395</v>
      </c>
      <c r="N215" s="1">
        <f>2834638/M215*100</f>
        <v>72.43424187949337</v>
      </c>
      <c r="O215" s="1">
        <v>2306814</v>
      </c>
      <c r="P215" s="1">
        <v>47</v>
      </c>
      <c r="Q215" s="1">
        <v>337896</v>
      </c>
      <c r="R215" s="1">
        <f t="shared" si="23"/>
        <v>14.647734927913564</v>
      </c>
      <c r="S215" s="1">
        <v>7</v>
      </c>
      <c r="T215" s="1">
        <f t="shared" si="24"/>
        <v>14.893617021276595</v>
      </c>
    </row>
    <row r="216" spans="1:20" ht="13.5" customHeight="1">
      <c r="A216" s="1" t="s">
        <v>23</v>
      </c>
      <c r="B216" s="1" t="s">
        <v>83</v>
      </c>
      <c r="C216" s="1" t="s">
        <v>25</v>
      </c>
      <c r="D216" s="1" t="s">
        <v>26</v>
      </c>
      <c r="E216" s="1">
        <v>28</v>
      </c>
      <c r="F216" s="1" t="s">
        <v>17</v>
      </c>
      <c r="G216" s="1">
        <v>2010</v>
      </c>
      <c r="H216" s="1">
        <v>0</v>
      </c>
      <c r="I216" s="1">
        <v>2</v>
      </c>
      <c r="J216" s="3">
        <v>1</v>
      </c>
      <c r="K216" s="3">
        <v>6</v>
      </c>
      <c r="L216" s="3">
        <v>2</v>
      </c>
      <c r="M216" s="1">
        <v>3962272</v>
      </c>
      <c r="N216" s="1">
        <f>2631570/M216*100</f>
        <v>66.41568271940947</v>
      </c>
      <c r="O216" s="1">
        <v>2243043</v>
      </c>
      <c r="P216" s="1">
        <v>60</v>
      </c>
      <c r="Q216" s="1">
        <v>788581</v>
      </c>
      <c r="R216" s="1">
        <f t="shared" si="23"/>
        <v>35.156749112700915</v>
      </c>
      <c r="S216" s="1">
        <v>18</v>
      </c>
      <c r="T216" s="1">
        <f t="shared" si="24"/>
        <v>30</v>
      </c>
    </row>
    <row r="217" spans="1:20" ht="13.5" customHeight="1">
      <c r="A217" s="1" t="s">
        <v>23</v>
      </c>
      <c r="B217" s="1" t="s">
        <v>83</v>
      </c>
      <c r="C217" s="1" t="s">
        <v>46</v>
      </c>
      <c r="D217" s="1" t="s">
        <v>47</v>
      </c>
      <c r="E217" s="1">
        <v>12</v>
      </c>
      <c r="F217" s="1" t="s">
        <v>16</v>
      </c>
      <c r="G217" s="1">
        <v>1985</v>
      </c>
      <c r="H217" s="1">
        <v>0</v>
      </c>
      <c r="I217" s="1">
        <v>3</v>
      </c>
      <c r="J217" s="6">
        <v>0</v>
      </c>
      <c r="K217" s="6">
        <v>3</v>
      </c>
      <c r="L217" s="6">
        <v>3</v>
      </c>
      <c r="M217" s="1">
        <v>3441489</v>
      </c>
      <c r="N217" s="1">
        <f>3178805/M217*100</f>
        <v>92.36714108340895</v>
      </c>
      <c r="O217" s="1">
        <v>3013511</v>
      </c>
      <c r="P217" s="1">
        <v>60</v>
      </c>
      <c r="Q217" s="1">
        <v>0</v>
      </c>
      <c r="R217" s="1">
        <f t="shared" si="23"/>
        <v>0</v>
      </c>
      <c r="S217" s="1">
        <v>0</v>
      </c>
      <c r="T217" s="1">
        <f t="shared" si="24"/>
        <v>0</v>
      </c>
    </row>
    <row r="218" spans="1:20" ht="13.5" customHeight="1">
      <c r="A218" s="1" t="s">
        <v>23</v>
      </c>
      <c r="B218" s="1" t="s">
        <v>83</v>
      </c>
      <c r="C218" s="1" t="s">
        <v>46</v>
      </c>
      <c r="D218" s="1" t="s">
        <v>47</v>
      </c>
      <c r="E218" s="1">
        <v>6</v>
      </c>
      <c r="F218" s="1" t="s">
        <v>16</v>
      </c>
      <c r="G218" s="1">
        <v>1990</v>
      </c>
      <c r="H218" s="1">
        <v>0</v>
      </c>
      <c r="I218" s="1">
        <v>3</v>
      </c>
      <c r="J218" s="7">
        <v>0</v>
      </c>
      <c r="K218" s="7">
        <v>3</v>
      </c>
      <c r="L218" s="7">
        <v>3</v>
      </c>
      <c r="M218" s="1">
        <v>3610734</v>
      </c>
      <c r="N218" s="1">
        <f>3278247/M218*100</f>
        <v>90.79170606308857</v>
      </c>
      <c r="O218" s="1">
        <v>3055606</v>
      </c>
      <c r="P218" s="1">
        <v>60</v>
      </c>
      <c r="Q218" s="1">
        <v>26235</v>
      </c>
      <c r="R218" s="1">
        <f t="shared" si="23"/>
        <v>0.858585825528553</v>
      </c>
      <c r="S218" s="1">
        <v>1</v>
      </c>
      <c r="T218" s="1">
        <f t="shared" si="24"/>
        <v>1.6666666666666667</v>
      </c>
    </row>
    <row r="219" spans="1:20" ht="13.5" customHeight="1">
      <c r="A219" s="1" t="s">
        <v>23</v>
      </c>
      <c r="B219" s="1" t="s">
        <v>83</v>
      </c>
      <c r="C219" s="1" t="s">
        <v>46</v>
      </c>
      <c r="D219" s="1" t="s">
        <v>47</v>
      </c>
      <c r="E219" s="1">
        <v>23</v>
      </c>
      <c r="F219" s="1" t="s">
        <v>18</v>
      </c>
      <c r="G219" s="1">
        <v>1995</v>
      </c>
      <c r="H219" s="1">
        <v>0</v>
      </c>
      <c r="I219" s="1">
        <v>2</v>
      </c>
      <c r="J219" s="7">
        <v>1</v>
      </c>
      <c r="K219" s="7">
        <v>4</v>
      </c>
      <c r="L219" s="7">
        <v>3</v>
      </c>
      <c r="M219" s="1">
        <v>3769134</v>
      </c>
      <c r="N219" s="1">
        <f>3212545/M219*100</f>
        <v>85.232973940433</v>
      </c>
      <c r="O219" s="1">
        <v>2532539</v>
      </c>
      <c r="P219" s="1">
        <v>65</v>
      </c>
      <c r="Q219" s="1">
        <v>0</v>
      </c>
      <c r="R219" s="1">
        <f t="shared" si="23"/>
        <v>0</v>
      </c>
      <c r="S219" s="1">
        <v>0</v>
      </c>
      <c r="T219" s="1">
        <f t="shared" si="24"/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8"/>
  <sheetViews>
    <sheetView zoomScalePageLayoutView="0" workbookViewId="0" topLeftCell="A1">
      <pane xSplit="7" ySplit="1" topLeftCell="J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4.7109375" defaultRowHeight="15"/>
  <cols>
    <col min="1" max="1" width="4.8515625" style="1" customWidth="1"/>
    <col min="2" max="2" width="17.28125" style="1" customWidth="1"/>
    <col min="3" max="3" width="22.8515625" style="1" customWidth="1"/>
    <col min="4" max="4" width="6.7109375" style="1" customWidth="1"/>
    <col min="5" max="5" width="3.00390625" style="1" customWidth="1"/>
    <col min="6" max="6" width="9.140625" style="1" customWidth="1"/>
    <col min="7" max="7" width="5.140625" style="1" customWidth="1"/>
    <col min="8" max="12" width="2.421875" style="1" customWidth="1"/>
    <col min="13" max="13" width="9.140625" style="1" customWidth="1"/>
    <col min="14" max="14" width="6.421875" style="1" customWidth="1"/>
    <col min="15" max="16" width="9.140625" style="1" customWidth="1"/>
    <col min="17" max="17" width="7.421875" style="1" customWidth="1"/>
    <col min="18" max="186" width="9.140625" style="1" customWidth="1"/>
    <col min="187" max="189" width="2.140625" style="1" customWidth="1"/>
    <col min="190" max="190" width="2.7109375" style="1" customWidth="1"/>
    <col min="191" max="191" width="9.140625" style="1" customWidth="1"/>
    <col min="192" max="192" width="5.28125" style="1" customWidth="1"/>
    <col min="193" max="193" width="12.00390625" style="1" customWidth="1"/>
    <col min="194" max="194" width="5.28125" style="1" customWidth="1"/>
    <col min="195" max="195" width="12.140625" style="1" customWidth="1"/>
    <col min="196" max="196" width="5.8515625" style="1" customWidth="1"/>
    <col min="197" max="197" width="9.140625" style="1" customWidth="1"/>
    <col min="198" max="203" width="2.140625" style="1" customWidth="1"/>
    <col min="204" max="207" width="2.421875" style="1" customWidth="1"/>
    <col min="208" max="208" width="3.00390625" style="1" customWidth="1"/>
    <col min="209" max="209" width="9.140625" style="1" customWidth="1"/>
    <col min="210" max="210" width="5.140625" style="1" customWidth="1"/>
    <col min="211" max="211" width="3.00390625" style="1" customWidth="1"/>
    <col min="212" max="212" width="9.140625" style="1" customWidth="1"/>
    <col min="213" max="213" width="6.421875" style="1" customWidth="1"/>
    <col min="214" max="215" width="9.140625" style="1" customWidth="1"/>
    <col min="216" max="216" width="7.421875" style="1" customWidth="1"/>
    <col min="217" max="217" width="9.140625" style="1" customWidth="1"/>
    <col min="218" max="220" width="3.00390625" style="1" customWidth="1"/>
    <col min="221" max="221" width="5.421875" style="1" customWidth="1"/>
    <col min="222" max="222" width="5.8515625" style="1" customWidth="1"/>
    <col min="223" max="223" width="5.7109375" style="1" customWidth="1"/>
    <col min="224" max="224" width="6.421875" style="1" customWidth="1"/>
    <col min="225" max="225" width="6.28125" style="1" customWidth="1"/>
    <col min="226" max="226" width="2.421875" style="1" customWidth="1"/>
    <col min="227" max="227" width="3.421875" style="1" customWidth="1"/>
    <col min="228" max="228" width="7.421875" style="1" customWidth="1"/>
    <col min="229" max="229" width="4.7109375" style="1" customWidth="1"/>
    <col min="230" max="230" width="9.00390625" style="1" customWidth="1"/>
    <col min="231" max="231" width="5.7109375" style="1" customWidth="1"/>
    <col min="232" max="232" width="8.7109375" style="1" customWidth="1"/>
    <col min="233" max="233" width="3.7109375" style="1" customWidth="1"/>
    <col min="234" max="234" width="8.421875" style="1" customWidth="1"/>
    <col min="235" max="235" width="6.140625" style="1" customWidth="1"/>
    <col min="236" max="236" width="4.28125" style="1" customWidth="1"/>
    <col min="237" max="237" width="4.7109375" style="1" customWidth="1"/>
    <col min="238" max="238" width="3.140625" style="1" customWidth="1"/>
    <col min="239" max="241" width="4.8515625" style="1" customWidth="1"/>
    <col min="242" max="242" width="3.00390625" style="1" customWidth="1"/>
    <col min="243" max="243" width="2.8515625" style="1" customWidth="1"/>
    <col min="244" max="244" width="3.00390625" style="1" customWidth="1"/>
    <col min="245" max="245" width="3.140625" style="1" customWidth="1"/>
    <col min="246" max="246" width="6.28125" style="1" customWidth="1"/>
    <col min="247" max="249" width="6.421875" style="1" customWidth="1"/>
    <col min="250" max="16384" width="4.7109375" style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84</v>
      </c>
      <c r="F1" s="1" t="s">
        <v>85</v>
      </c>
      <c r="G1" s="1" t="s">
        <v>86</v>
      </c>
      <c r="H1" s="1" t="s">
        <v>95</v>
      </c>
      <c r="I1" s="1" t="s">
        <v>96</v>
      </c>
      <c r="J1" s="1" t="s">
        <v>97</v>
      </c>
      <c r="K1" s="1" t="s">
        <v>98</v>
      </c>
      <c r="L1" s="1" t="s">
        <v>99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</row>
    <row r="2" spans="1:18" ht="12.75" customHeight="1">
      <c r="A2" s="1" t="s">
        <v>23</v>
      </c>
      <c r="B2" s="1" t="s">
        <v>24</v>
      </c>
      <c r="C2" s="1" t="s">
        <v>25</v>
      </c>
      <c r="D2" s="1" t="s">
        <v>26</v>
      </c>
      <c r="E2" s="1">
        <v>3</v>
      </c>
      <c r="F2" s="1" t="s">
        <v>15</v>
      </c>
      <c r="G2" s="1">
        <v>1979</v>
      </c>
      <c r="H2" s="1">
        <v>0</v>
      </c>
      <c r="I2" s="1">
        <v>1</v>
      </c>
      <c r="J2" s="1">
        <v>1</v>
      </c>
      <c r="K2" s="1">
        <v>5</v>
      </c>
      <c r="L2" s="1">
        <v>2</v>
      </c>
      <c r="M2" s="1">
        <v>995738</v>
      </c>
      <c r="N2" s="2">
        <f aca="true" t="shared" si="0" ref="N2:N30">P2/M2*100</f>
        <v>83.06221114389528</v>
      </c>
      <c r="O2" s="1">
        <v>791715</v>
      </c>
      <c r="P2" s="1">
        <v>827082</v>
      </c>
      <c r="Q2" s="1">
        <v>0</v>
      </c>
      <c r="R2" s="1">
        <v>0</v>
      </c>
    </row>
    <row r="3" spans="1:18" ht="12.75" customHeight="1">
      <c r="A3" s="1" t="s">
        <v>23</v>
      </c>
      <c r="B3" s="1" t="s">
        <v>24</v>
      </c>
      <c r="C3" s="1" t="s">
        <v>25</v>
      </c>
      <c r="D3" s="1" t="s">
        <v>26</v>
      </c>
      <c r="E3" s="1">
        <v>26</v>
      </c>
      <c r="F3" s="1" t="s">
        <v>15</v>
      </c>
      <c r="G3" s="1">
        <v>1983</v>
      </c>
      <c r="H3" s="1">
        <v>0</v>
      </c>
      <c r="I3" s="1">
        <v>1</v>
      </c>
      <c r="J3" s="1">
        <v>1</v>
      </c>
      <c r="K3" s="1">
        <v>5</v>
      </c>
      <c r="L3" s="1">
        <v>2</v>
      </c>
      <c r="M3" s="1">
        <v>1035171</v>
      </c>
      <c r="N3" s="2">
        <f t="shared" si="0"/>
        <v>83.0724585599867</v>
      </c>
      <c r="O3" s="1">
        <v>813044</v>
      </c>
      <c r="P3" s="1">
        <v>859942</v>
      </c>
      <c r="Q3" s="1">
        <v>586</v>
      </c>
      <c r="R3" s="1">
        <f>Q3/O3*100</f>
        <v>0.072074820058939</v>
      </c>
    </row>
    <row r="4" spans="1:18" ht="12.75" customHeight="1">
      <c r="A4" s="1" t="s">
        <v>23</v>
      </c>
      <c r="B4" s="1" t="s">
        <v>24</v>
      </c>
      <c r="C4" s="1" t="s">
        <v>25</v>
      </c>
      <c r="D4" s="1" t="s">
        <v>26</v>
      </c>
      <c r="E4" s="1">
        <v>14</v>
      </c>
      <c r="F4" s="1" t="s">
        <v>15</v>
      </c>
      <c r="G4" s="1">
        <v>1987</v>
      </c>
      <c r="H4" s="1">
        <v>0</v>
      </c>
      <c r="I4" s="1">
        <v>1</v>
      </c>
      <c r="J4" s="1">
        <v>1</v>
      </c>
      <c r="K4" s="1">
        <v>5</v>
      </c>
      <c r="L4" s="1">
        <v>2</v>
      </c>
      <c r="M4" s="3">
        <v>1072572</v>
      </c>
      <c r="N4" s="2">
        <f t="shared" si="0"/>
        <v>83.37267801135961</v>
      </c>
      <c r="O4" s="1">
        <v>849265</v>
      </c>
      <c r="P4" s="1">
        <v>894232</v>
      </c>
      <c r="Q4" s="1">
        <v>3272</v>
      </c>
      <c r="R4" s="1">
        <f>Q4/O4*100</f>
        <v>0.38527432544612106</v>
      </c>
    </row>
    <row r="5" spans="1:18" ht="12.75" customHeight="1">
      <c r="A5" s="1" t="s">
        <v>23</v>
      </c>
      <c r="B5" s="1" t="s">
        <v>24</v>
      </c>
      <c r="C5" s="1" t="s">
        <v>25</v>
      </c>
      <c r="D5" s="1" t="s">
        <v>26</v>
      </c>
      <c r="E5" s="1">
        <v>5</v>
      </c>
      <c r="F5" s="1" t="s">
        <v>18</v>
      </c>
      <c r="G5" s="1">
        <v>1992</v>
      </c>
      <c r="H5" s="1">
        <v>0</v>
      </c>
      <c r="I5" s="1">
        <v>2</v>
      </c>
      <c r="J5" s="1">
        <v>1</v>
      </c>
      <c r="K5" s="1">
        <v>4</v>
      </c>
      <c r="L5" s="1">
        <v>2</v>
      </c>
      <c r="M5" s="1">
        <v>1117572</v>
      </c>
      <c r="N5" s="2">
        <f t="shared" si="0"/>
        <v>81.87553016718387</v>
      </c>
      <c r="O5" s="1">
        <v>860832</v>
      </c>
      <c r="P5" s="1">
        <v>915018</v>
      </c>
      <c r="Q5" s="1">
        <v>6730</v>
      </c>
      <c r="R5" s="1">
        <f>Q5/O5*100</f>
        <v>0.7818017917549533</v>
      </c>
    </row>
    <row r="6" spans="1:18" ht="12.75" customHeight="1">
      <c r="A6" s="1" t="s">
        <v>23</v>
      </c>
      <c r="B6" s="1" t="s">
        <v>24</v>
      </c>
      <c r="C6" s="1" t="s">
        <v>25</v>
      </c>
      <c r="D6" s="1" t="s">
        <v>26</v>
      </c>
      <c r="E6" s="1">
        <v>27</v>
      </c>
      <c r="F6" s="1" t="s">
        <v>17</v>
      </c>
      <c r="G6" s="1">
        <v>1994</v>
      </c>
      <c r="H6" s="1">
        <v>0</v>
      </c>
      <c r="I6" s="1">
        <v>2</v>
      </c>
      <c r="J6" s="1">
        <v>1</v>
      </c>
      <c r="K6" s="1">
        <v>4</v>
      </c>
      <c r="L6" s="1">
        <v>2</v>
      </c>
      <c r="M6" s="1">
        <v>1141537</v>
      </c>
      <c r="N6" s="2">
        <f t="shared" si="0"/>
        <v>80.09131548079476</v>
      </c>
      <c r="O6" s="1">
        <v>845001</v>
      </c>
      <c r="P6" s="1">
        <v>914272</v>
      </c>
      <c r="Q6" s="1">
        <v>0</v>
      </c>
      <c r="R6" s="1">
        <v>0</v>
      </c>
    </row>
    <row r="7" spans="1:18" ht="12.75" customHeight="1">
      <c r="A7" s="1" t="s">
        <v>23</v>
      </c>
      <c r="B7" s="1" t="s">
        <v>24</v>
      </c>
      <c r="C7" s="1" t="s">
        <v>25</v>
      </c>
      <c r="D7" s="1" t="s">
        <v>26</v>
      </c>
      <c r="E7" s="1">
        <v>21</v>
      </c>
      <c r="F7" s="1" t="s">
        <v>18</v>
      </c>
      <c r="G7" s="1">
        <v>1996</v>
      </c>
      <c r="H7" s="1">
        <v>1</v>
      </c>
      <c r="I7" s="1">
        <v>4</v>
      </c>
      <c r="J7" s="1">
        <v>1</v>
      </c>
      <c r="K7" s="1">
        <v>4</v>
      </c>
      <c r="L7" s="1">
        <v>2</v>
      </c>
      <c r="M7" s="1">
        <v>1162550</v>
      </c>
      <c r="N7" s="2">
        <f t="shared" si="0"/>
        <v>77.00950496752827</v>
      </c>
      <c r="O7" s="1">
        <v>823124</v>
      </c>
      <c r="P7" s="1">
        <v>895274</v>
      </c>
      <c r="Q7" s="1">
        <v>0</v>
      </c>
      <c r="R7" s="1">
        <v>0</v>
      </c>
    </row>
    <row r="8" spans="1:18" ht="12.75" customHeight="1">
      <c r="A8" s="1" t="s">
        <v>23</v>
      </c>
      <c r="B8" s="1" t="s">
        <v>24</v>
      </c>
      <c r="C8" s="1" t="s">
        <v>25</v>
      </c>
      <c r="D8" s="1" t="s">
        <v>26</v>
      </c>
      <c r="E8" s="1">
        <v>13</v>
      </c>
      <c r="F8" s="1" t="s">
        <v>16</v>
      </c>
      <c r="G8" s="1">
        <v>2001</v>
      </c>
      <c r="H8" s="1">
        <v>0</v>
      </c>
      <c r="I8" s="1">
        <v>2</v>
      </c>
      <c r="J8" s="1">
        <v>1</v>
      </c>
      <c r="K8" s="1">
        <v>6</v>
      </c>
      <c r="L8" s="1">
        <v>1</v>
      </c>
      <c r="M8" s="1">
        <v>1166804</v>
      </c>
      <c r="N8" s="2">
        <f t="shared" si="0"/>
        <v>77.7511904312978</v>
      </c>
      <c r="O8" s="1">
        <v>827496</v>
      </c>
      <c r="P8" s="1">
        <v>907204</v>
      </c>
      <c r="Q8" s="1">
        <v>0</v>
      </c>
      <c r="R8" s="1">
        <v>0</v>
      </c>
    </row>
    <row r="9" spans="1:18" ht="12.75" customHeight="1">
      <c r="A9" s="1" t="s">
        <v>23</v>
      </c>
      <c r="B9" s="1" t="s">
        <v>24</v>
      </c>
      <c r="C9" s="1" t="s">
        <v>25</v>
      </c>
      <c r="D9" s="1" t="s">
        <v>26</v>
      </c>
      <c r="E9" s="1">
        <v>9</v>
      </c>
      <c r="F9" s="1" t="s">
        <v>18</v>
      </c>
      <c r="G9" s="1">
        <v>2006</v>
      </c>
      <c r="H9" s="1">
        <v>0</v>
      </c>
      <c r="I9" s="1">
        <v>2</v>
      </c>
      <c r="J9" s="1">
        <v>1</v>
      </c>
      <c r="K9" s="1">
        <v>6</v>
      </c>
      <c r="L9" s="1">
        <v>1</v>
      </c>
      <c r="M9" s="1">
        <v>1070331</v>
      </c>
      <c r="N9" s="2">
        <f t="shared" si="0"/>
        <v>83.71279538759505</v>
      </c>
      <c r="O9" s="1">
        <v>865638</v>
      </c>
      <c r="P9" s="1">
        <v>896004</v>
      </c>
      <c r="Q9" s="1">
        <v>4457</v>
      </c>
      <c r="R9" s="1">
        <f>Q9/O9*100</f>
        <v>0.5148803541434179</v>
      </c>
    </row>
    <row r="10" spans="1:18" ht="12.75" customHeight="1">
      <c r="A10" s="1" t="s">
        <v>23</v>
      </c>
      <c r="B10" s="1" t="s">
        <v>24</v>
      </c>
      <c r="C10" s="1" t="s">
        <v>25</v>
      </c>
      <c r="D10" s="1" t="s">
        <v>26</v>
      </c>
      <c r="E10" s="1">
        <v>13</v>
      </c>
      <c r="F10" s="1" t="s">
        <v>18</v>
      </c>
      <c r="G10" s="1">
        <v>2008</v>
      </c>
      <c r="H10" s="1">
        <v>0</v>
      </c>
      <c r="I10" s="1">
        <v>2</v>
      </c>
      <c r="J10" s="1">
        <v>1</v>
      </c>
      <c r="K10" s="1">
        <v>6</v>
      </c>
      <c r="L10" s="1">
        <v>2</v>
      </c>
      <c r="M10" s="1">
        <v>1068489</v>
      </c>
      <c r="N10" s="2">
        <f t="shared" si="0"/>
        <v>80.95366447385045</v>
      </c>
      <c r="O10" s="1">
        <v>827558</v>
      </c>
      <c r="P10" s="1">
        <v>864981</v>
      </c>
      <c r="Q10" s="1">
        <v>0</v>
      </c>
      <c r="R10" s="1">
        <v>0</v>
      </c>
    </row>
    <row r="11" spans="1:18" ht="12.75" customHeight="1">
      <c r="A11" s="1" t="s">
        <v>23</v>
      </c>
      <c r="B11" s="5" t="s">
        <v>24</v>
      </c>
      <c r="C11" s="1" t="s">
        <v>28</v>
      </c>
      <c r="D11" s="1" t="s">
        <v>29</v>
      </c>
      <c r="E11" s="1">
        <v>9</v>
      </c>
      <c r="F11" s="1" t="s">
        <v>18</v>
      </c>
      <c r="G11" s="1">
        <v>2006</v>
      </c>
      <c r="H11" s="1">
        <v>0</v>
      </c>
      <c r="I11" s="1">
        <v>1</v>
      </c>
      <c r="J11" s="1">
        <v>0</v>
      </c>
      <c r="K11" s="1">
        <v>4</v>
      </c>
      <c r="M11" s="1">
        <v>1070331</v>
      </c>
      <c r="N11" s="2">
        <f t="shared" si="0"/>
        <v>83.71279538759505</v>
      </c>
      <c r="O11" s="1">
        <v>865638</v>
      </c>
      <c r="P11" s="1">
        <v>896004</v>
      </c>
      <c r="Q11" s="1">
        <v>0</v>
      </c>
      <c r="R11" s="1">
        <v>0</v>
      </c>
    </row>
    <row r="12" spans="1:18" ht="12.75" customHeight="1">
      <c r="A12" s="1" t="s">
        <v>23</v>
      </c>
      <c r="B12" s="5" t="s">
        <v>24</v>
      </c>
      <c r="C12" s="1" t="s">
        <v>28</v>
      </c>
      <c r="D12" s="1" t="s">
        <v>29</v>
      </c>
      <c r="E12" s="1">
        <v>13</v>
      </c>
      <c r="F12" s="1" t="s">
        <v>18</v>
      </c>
      <c r="G12" s="1">
        <v>2008</v>
      </c>
      <c r="H12" s="1">
        <v>0</v>
      </c>
      <c r="I12" s="1">
        <v>1</v>
      </c>
      <c r="J12" s="1">
        <v>0</v>
      </c>
      <c r="K12" s="1">
        <v>4</v>
      </c>
      <c r="M12" s="1">
        <v>1068489</v>
      </c>
      <c r="N12" s="2">
        <f t="shared" si="0"/>
        <v>80.95366447385045</v>
      </c>
      <c r="O12" s="1">
        <v>827558</v>
      </c>
      <c r="P12" s="1">
        <v>864981</v>
      </c>
      <c r="Q12" s="1">
        <v>13373</v>
      </c>
      <c r="R12" s="1">
        <f>Q12/O12*100</f>
        <v>1.615959243944231</v>
      </c>
    </row>
    <row r="13" spans="1:18" ht="12.75" customHeight="1">
      <c r="A13" s="1" t="s">
        <v>23</v>
      </c>
      <c r="B13" s="5" t="s">
        <v>24</v>
      </c>
      <c r="C13" s="1" t="s">
        <v>46</v>
      </c>
      <c r="D13" s="1" t="s">
        <v>47</v>
      </c>
      <c r="E13" s="1">
        <v>26</v>
      </c>
      <c r="F13" s="1" t="s">
        <v>15</v>
      </c>
      <c r="G13" s="1">
        <v>1983</v>
      </c>
      <c r="H13" s="1">
        <v>1</v>
      </c>
      <c r="I13" s="1">
        <v>3</v>
      </c>
      <c r="J13" s="1">
        <v>0</v>
      </c>
      <c r="K13" s="1">
        <v>3</v>
      </c>
      <c r="L13" s="1">
        <v>3</v>
      </c>
      <c r="M13" s="1">
        <v>1035171</v>
      </c>
      <c r="N13" s="2">
        <f t="shared" si="0"/>
        <v>83.0724585599867</v>
      </c>
      <c r="O13" s="1">
        <v>813044</v>
      </c>
      <c r="P13" s="1">
        <v>859942</v>
      </c>
      <c r="Q13" s="1">
        <v>0</v>
      </c>
      <c r="R13" s="1">
        <v>0</v>
      </c>
    </row>
    <row r="14" spans="1:18" ht="12.75" customHeight="1">
      <c r="A14" s="1" t="s">
        <v>23</v>
      </c>
      <c r="B14" s="5" t="s">
        <v>24</v>
      </c>
      <c r="C14" s="1" t="s">
        <v>46</v>
      </c>
      <c r="D14" s="1" t="s">
        <v>47</v>
      </c>
      <c r="E14" s="1">
        <v>14</v>
      </c>
      <c r="F14" s="1" t="s">
        <v>15</v>
      </c>
      <c r="G14" s="1">
        <v>1987</v>
      </c>
      <c r="H14" s="1">
        <v>1</v>
      </c>
      <c r="I14" s="1">
        <v>3</v>
      </c>
      <c r="J14" s="1">
        <v>0</v>
      </c>
      <c r="K14" s="1">
        <v>3</v>
      </c>
      <c r="L14" s="1">
        <v>3</v>
      </c>
      <c r="M14" s="3">
        <v>1072572</v>
      </c>
      <c r="N14" s="2">
        <f t="shared" si="0"/>
        <v>83.37267801135961</v>
      </c>
      <c r="O14" s="1">
        <v>849265</v>
      </c>
      <c r="P14" s="1">
        <v>894232</v>
      </c>
      <c r="Q14" s="1">
        <v>409</v>
      </c>
      <c r="R14" s="1">
        <f>Q14/O14*100</f>
        <v>0.04815929068076513</v>
      </c>
    </row>
    <row r="15" spans="1:18" ht="12.75" customHeight="1">
      <c r="A15" s="1" t="s">
        <v>23</v>
      </c>
      <c r="B15" s="5" t="s">
        <v>24</v>
      </c>
      <c r="C15" s="1" t="s">
        <v>46</v>
      </c>
      <c r="D15" s="1" t="s">
        <v>47</v>
      </c>
      <c r="E15" s="1">
        <v>5</v>
      </c>
      <c r="F15" s="1" t="s">
        <v>18</v>
      </c>
      <c r="G15" s="1">
        <v>1992</v>
      </c>
      <c r="H15" s="1">
        <v>1</v>
      </c>
      <c r="I15" s="1">
        <v>3</v>
      </c>
      <c r="J15" s="1">
        <v>0</v>
      </c>
      <c r="K15" s="1">
        <v>3</v>
      </c>
      <c r="L15" s="1">
        <v>3</v>
      </c>
      <c r="M15" s="1">
        <v>1117572</v>
      </c>
      <c r="N15" s="2">
        <f t="shared" si="0"/>
        <v>81.87553016718387</v>
      </c>
      <c r="O15" s="1">
        <v>860832</v>
      </c>
      <c r="P15" s="1">
        <v>915018</v>
      </c>
      <c r="Q15" s="1">
        <v>0</v>
      </c>
      <c r="R15" s="1">
        <v>0</v>
      </c>
    </row>
    <row r="16" spans="1:18" ht="12.75" customHeight="1">
      <c r="A16" s="1" t="s">
        <v>23</v>
      </c>
      <c r="B16" s="1" t="s">
        <v>27</v>
      </c>
      <c r="C16" s="1" t="s">
        <v>25</v>
      </c>
      <c r="D16" s="1" t="s">
        <v>26</v>
      </c>
      <c r="E16" s="1">
        <v>3</v>
      </c>
      <c r="F16" s="1" t="s">
        <v>15</v>
      </c>
      <c r="G16" s="1">
        <v>1979</v>
      </c>
      <c r="H16" s="1">
        <v>0</v>
      </c>
      <c r="I16" s="1">
        <v>1</v>
      </c>
      <c r="J16" s="1">
        <v>1</v>
      </c>
      <c r="K16" s="1">
        <v>5</v>
      </c>
      <c r="L16" s="1">
        <v>2</v>
      </c>
      <c r="M16" s="1">
        <v>447346</v>
      </c>
      <c r="N16" s="2">
        <f t="shared" si="0"/>
        <v>84.78046076191583</v>
      </c>
      <c r="O16" s="1">
        <v>358662</v>
      </c>
      <c r="P16" s="1">
        <v>379262</v>
      </c>
      <c r="Q16" s="1">
        <v>0</v>
      </c>
      <c r="R16" s="1">
        <v>0</v>
      </c>
    </row>
    <row r="17" spans="1:18" ht="12.75" customHeight="1">
      <c r="A17" s="1" t="s">
        <v>23</v>
      </c>
      <c r="B17" s="1" t="s">
        <v>27</v>
      </c>
      <c r="C17" s="1" t="s">
        <v>25</v>
      </c>
      <c r="D17" s="1" t="s">
        <v>26</v>
      </c>
      <c r="E17" s="1">
        <v>26</v>
      </c>
      <c r="F17" s="1" t="s">
        <v>15</v>
      </c>
      <c r="G17" s="1">
        <v>1983</v>
      </c>
      <c r="H17" s="1">
        <v>0</v>
      </c>
      <c r="I17" s="1">
        <v>1</v>
      </c>
      <c r="J17" s="1">
        <v>1</v>
      </c>
      <c r="K17" s="1">
        <v>5</v>
      </c>
      <c r="L17" s="1">
        <v>2</v>
      </c>
      <c r="M17" s="1">
        <v>464992</v>
      </c>
      <c r="N17" s="2">
        <f t="shared" si="0"/>
        <v>85.60147271350905</v>
      </c>
      <c r="O17" s="1">
        <v>372108</v>
      </c>
      <c r="P17" s="1">
        <v>398040</v>
      </c>
      <c r="Q17" s="1">
        <v>896</v>
      </c>
      <c r="R17" s="1">
        <f>Q17/O17*100</f>
        <v>0.24079030819009534</v>
      </c>
    </row>
    <row r="18" spans="1:18" ht="12.75" customHeight="1">
      <c r="A18" s="1" t="s">
        <v>23</v>
      </c>
      <c r="B18" s="1" t="s">
        <v>27</v>
      </c>
      <c r="C18" s="1" t="s">
        <v>25</v>
      </c>
      <c r="D18" s="1" t="s">
        <v>26</v>
      </c>
      <c r="E18" s="1">
        <v>14</v>
      </c>
      <c r="F18" s="1" t="s">
        <v>15</v>
      </c>
      <c r="G18" s="1">
        <v>1987</v>
      </c>
      <c r="H18" s="1">
        <v>0</v>
      </c>
      <c r="I18" s="1">
        <v>1</v>
      </c>
      <c r="J18" s="1">
        <v>1</v>
      </c>
      <c r="K18" s="1">
        <v>5</v>
      </c>
      <c r="L18" s="1">
        <v>2</v>
      </c>
      <c r="M18" s="3">
        <v>484534</v>
      </c>
      <c r="N18" s="2">
        <f t="shared" si="0"/>
        <v>85.11518283546665</v>
      </c>
      <c r="O18" s="1">
        <v>386998</v>
      </c>
      <c r="P18" s="1">
        <v>412412</v>
      </c>
      <c r="Q18" s="1">
        <v>1040</v>
      </c>
      <c r="R18" s="1">
        <f>Q18/O18*100</f>
        <v>0.2687352389418033</v>
      </c>
    </row>
    <row r="19" spans="1:18" ht="12.75" customHeight="1">
      <c r="A19" s="1" t="s">
        <v>23</v>
      </c>
      <c r="B19" s="1" t="s">
        <v>27</v>
      </c>
      <c r="C19" s="1" t="s">
        <v>25</v>
      </c>
      <c r="D19" s="1" t="s">
        <v>26</v>
      </c>
      <c r="E19" s="1">
        <v>5</v>
      </c>
      <c r="F19" s="1" t="s">
        <v>18</v>
      </c>
      <c r="G19" s="1">
        <v>1992</v>
      </c>
      <c r="H19" s="1">
        <v>0</v>
      </c>
      <c r="I19" s="1">
        <v>2</v>
      </c>
      <c r="J19" s="1">
        <v>1</v>
      </c>
      <c r="K19" s="1">
        <v>4</v>
      </c>
      <c r="L19" s="1">
        <v>2</v>
      </c>
      <c r="M19" s="1">
        <v>504370</v>
      </c>
      <c r="N19" s="2">
        <f t="shared" si="0"/>
        <v>82.76443880484565</v>
      </c>
      <c r="O19" s="1">
        <v>384172</v>
      </c>
      <c r="P19" s="1">
        <v>417439</v>
      </c>
      <c r="Q19" s="1">
        <v>857</v>
      </c>
      <c r="R19" s="1">
        <f>Q19/O19*100</f>
        <v>0.22307716335391437</v>
      </c>
    </row>
    <row r="20" spans="1:18" ht="12.75" customHeight="1">
      <c r="A20" s="1" t="s">
        <v>23</v>
      </c>
      <c r="B20" s="1" t="s">
        <v>27</v>
      </c>
      <c r="C20" s="1" t="s">
        <v>25</v>
      </c>
      <c r="D20" s="1" t="s">
        <v>26</v>
      </c>
      <c r="E20" s="1">
        <v>27</v>
      </c>
      <c r="F20" s="1" t="s">
        <v>17</v>
      </c>
      <c r="G20" s="1">
        <v>1994</v>
      </c>
      <c r="H20" s="1">
        <v>0</v>
      </c>
      <c r="I20" s="1">
        <v>2</v>
      </c>
      <c r="J20" s="1">
        <v>1</v>
      </c>
      <c r="K20" s="1">
        <v>4</v>
      </c>
      <c r="L20" s="1">
        <v>2</v>
      </c>
      <c r="M20" s="1">
        <v>514546</v>
      </c>
      <c r="N20" s="2">
        <f t="shared" si="0"/>
        <v>79.69938547768324</v>
      </c>
      <c r="O20" s="1">
        <v>349311</v>
      </c>
      <c r="P20" s="1">
        <v>410090</v>
      </c>
      <c r="Q20" s="1">
        <v>0</v>
      </c>
      <c r="R20" s="1">
        <v>0</v>
      </c>
    </row>
    <row r="21" spans="1:18" ht="12.75" customHeight="1">
      <c r="A21" s="1" t="s">
        <v>23</v>
      </c>
      <c r="B21" s="1" t="s">
        <v>27</v>
      </c>
      <c r="C21" s="1" t="s">
        <v>25</v>
      </c>
      <c r="D21" s="1" t="s">
        <v>26</v>
      </c>
      <c r="E21" s="1">
        <v>21</v>
      </c>
      <c r="F21" s="1" t="s">
        <v>18</v>
      </c>
      <c r="G21" s="1">
        <v>1996</v>
      </c>
      <c r="H21" s="1">
        <v>1</v>
      </c>
      <c r="I21" s="1">
        <v>4</v>
      </c>
      <c r="J21" s="1">
        <v>1</v>
      </c>
      <c r="K21" s="1">
        <v>4</v>
      </c>
      <c r="L21" s="1">
        <v>2</v>
      </c>
      <c r="M21" s="1">
        <v>524317</v>
      </c>
      <c r="N21" s="2">
        <f t="shared" si="0"/>
        <v>75.14270946774566</v>
      </c>
      <c r="O21" s="1">
        <v>342631</v>
      </c>
      <c r="P21" s="1">
        <v>393986</v>
      </c>
      <c r="Q21" s="1">
        <v>0</v>
      </c>
      <c r="R21" s="1">
        <v>0</v>
      </c>
    </row>
    <row r="22" spans="1:18" ht="12.75" customHeight="1">
      <c r="A22" s="1" t="s">
        <v>23</v>
      </c>
      <c r="B22" s="1" t="s">
        <v>27</v>
      </c>
      <c r="C22" s="1" t="s">
        <v>25</v>
      </c>
      <c r="D22" s="1" t="s">
        <v>26</v>
      </c>
      <c r="E22" s="1">
        <v>13</v>
      </c>
      <c r="F22" s="1" t="s">
        <v>16</v>
      </c>
      <c r="G22" s="1">
        <v>2001</v>
      </c>
      <c r="H22" s="1">
        <v>0</v>
      </c>
      <c r="I22" s="1">
        <v>2</v>
      </c>
      <c r="J22" s="1">
        <v>1</v>
      </c>
      <c r="K22" s="1">
        <v>6</v>
      </c>
      <c r="L22" s="1">
        <v>1</v>
      </c>
      <c r="M22" s="1">
        <v>533810</v>
      </c>
      <c r="N22" s="2">
        <f t="shared" si="0"/>
        <v>75.07240403889024</v>
      </c>
      <c r="O22" s="1">
        <v>345917</v>
      </c>
      <c r="P22" s="1">
        <v>400744</v>
      </c>
      <c r="Q22" s="1">
        <v>0</v>
      </c>
      <c r="R22" s="1">
        <v>0</v>
      </c>
    </row>
    <row r="23" spans="1:18" ht="12.75" customHeight="1">
      <c r="A23" s="1" t="s">
        <v>23</v>
      </c>
      <c r="B23" s="1" t="s">
        <v>27</v>
      </c>
      <c r="C23" s="1" t="s">
        <v>25</v>
      </c>
      <c r="D23" s="1" t="s">
        <v>26</v>
      </c>
      <c r="E23" s="1">
        <v>9</v>
      </c>
      <c r="F23" s="1" t="s">
        <v>18</v>
      </c>
      <c r="G23" s="1">
        <v>2006</v>
      </c>
      <c r="H23" s="1">
        <v>0</v>
      </c>
      <c r="I23" s="1">
        <v>2</v>
      </c>
      <c r="J23" s="1">
        <v>1</v>
      </c>
      <c r="K23" s="1">
        <v>6</v>
      </c>
      <c r="L23" s="1">
        <v>1</v>
      </c>
      <c r="M23" s="1">
        <v>482972</v>
      </c>
      <c r="N23" s="2">
        <f t="shared" si="0"/>
        <v>80.2866418757195</v>
      </c>
      <c r="O23" s="1">
        <v>367804</v>
      </c>
      <c r="P23" s="1">
        <v>387762</v>
      </c>
      <c r="Q23" s="1">
        <v>3379</v>
      </c>
      <c r="R23" s="1">
        <f>Q23/O23*100</f>
        <v>0.9186958271253167</v>
      </c>
    </row>
    <row r="24" spans="1:18" ht="12.75" customHeight="1">
      <c r="A24" s="1" t="s">
        <v>23</v>
      </c>
      <c r="B24" s="1" t="s">
        <v>27</v>
      </c>
      <c r="C24" s="1" t="s">
        <v>25</v>
      </c>
      <c r="D24" s="1" t="s">
        <v>26</v>
      </c>
      <c r="E24" s="1">
        <v>13</v>
      </c>
      <c r="F24" s="1" t="s">
        <v>18</v>
      </c>
      <c r="G24" s="1">
        <v>2008</v>
      </c>
      <c r="H24" s="1">
        <v>0</v>
      </c>
      <c r="I24" s="1">
        <v>2</v>
      </c>
      <c r="J24" s="1">
        <v>1</v>
      </c>
      <c r="K24" s="1">
        <v>6</v>
      </c>
      <c r="L24" s="1">
        <v>2</v>
      </c>
      <c r="M24" s="1">
        <v>481715</v>
      </c>
      <c r="N24" s="2">
        <f t="shared" si="0"/>
        <v>75.37693449446249</v>
      </c>
      <c r="O24" s="1">
        <v>340657</v>
      </c>
      <c r="P24" s="1">
        <v>363102</v>
      </c>
      <c r="Q24" s="1">
        <v>0</v>
      </c>
      <c r="R24" s="1">
        <v>0</v>
      </c>
    </row>
    <row r="25" spans="1:18" ht="12.75" customHeight="1">
      <c r="A25" s="1" t="s">
        <v>23</v>
      </c>
      <c r="B25" s="1" t="s">
        <v>27</v>
      </c>
      <c r="C25" s="1" t="s">
        <v>28</v>
      </c>
      <c r="D25" s="1" t="s">
        <v>29</v>
      </c>
      <c r="E25" s="1">
        <v>9</v>
      </c>
      <c r="F25" s="1" t="s">
        <v>18</v>
      </c>
      <c r="G25" s="1">
        <v>2006</v>
      </c>
      <c r="H25" s="1">
        <v>0</v>
      </c>
      <c r="I25" s="1">
        <v>1</v>
      </c>
      <c r="J25" s="1">
        <v>1</v>
      </c>
      <c r="K25" s="1">
        <v>4</v>
      </c>
      <c r="M25" s="1">
        <v>482972</v>
      </c>
      <c r="N25" s="2">
        <f t="shared" si="0"/>
        <v>80.2866418757195</v>
      </c>
      <c r="O25" s="1">
        <v>367804</v>
      </c>
      <c r="P25" s="1">
        <v>387762</v>
      </c>
      <c r="Q25" s="1">
        <v>0</v>
      </c>
      <c r="R25" s="1">
        <v>0</v>
      </c>
    </row>
    <row r="26" spans="1:18" ht="12.75" customHeight="1">
      <c r="A26" s="1" t="s">
        <v>23</v>
      </c>
      <c r="B26" s="1" t="s">
        <v>27</v>
      </c>
      <c r="C26" s="1" t="s">
        <v>28</v>
      </c>
      <c r="D26" s="1" t="s">
        <v>29</v>
      </c>
      <c r="E26" s="1">
        <v>13</v>
      </c>
      <c r="F26" s="1" t="s">
        <v>18</v>
      </c>
      <c r="G26" s="1">
        <v>2008</v>
      </c>
      <c r="H26" s="1">
        <v>0</v>
      </c>
      <c r="I26" s="1">
        <v>1</v>
      </c>
      <c r="J26" s="1">
        <v>1</v>
      </c>
      <c r="K26" s="1">
        <v>4</v>
      </c>
      <c r="M26" s="1">
        <v>481715</v>
      </c>
      <c r="N26" s="2">
        <f t="shared" si="0"/>
        <v>75.37693449446249</v>
      </c>
      <c r="O26" s="1">
        <v>340657</v>
      </c>
      <c r="P26" s="1">
        <v>363102</v>
      </c>
      <c r="Q26" s="1">
        <v>2650</v>
      </c>
      <c r="R26" s="1">
        <f>Q26/O26*100</f>
        <v>0.7779085707911476</v>
      </c>
    </row>
    <row r="27" spans="1:18" ht="12.75" customHeight="1">
      <c r="A27" s="1" t="s">
        <v>23</v>
      </c>
      <c r="B27" s="5" t="s">
        <v>27</v>
      </c>
      <c r="C27" s="1" t="s">
        <v>46</v>
      </c>
      <c r="D27" s="1" t="s">
        <v>47</v>
      </c>
      <c r="E27" s="1">
        <v>26</v>
      </c>
      <c r="F27" s="1" t="s">
        <v>15</v>
      </c>
      <c r="G27" s="1">
        <v>1983</v>
      </c>
      <c r="H27" s="1">
        <v>1</v>
      </c>
      <c r="I27" s="1">
        <v>3</v>
      </c>
      <c r="J27" s="1">
        <v>0</v>
      </c>
      <c r="K27" s="1">
        <v>3</v>
      </c>
      <c r="L27" s="1">
        <v>3</v>
      </c>
      <c r="M27" s="1">
        <v>464992</v>
      </c>
      <c r="N27" s="2">
        <f t="shared" si="0"/>
        <v>85.60147271350905</v>
      </c>
      <c r="O27" s="1">
        <v>372108</v>
      </c>
      <c r="P27" s="1">
        <v>398040</v>
      </c>
      <c r="Q27" s="1">
        <v>0</v>
      </c>
      <c r="R27" s="1">
        <v>0</v>
      </c>
    </row>
    <row r="28" spans="1:18" ht="12.75" customHeight="1">
      <c r="A28" s="1" t="s">
        <v>23</v>
      </c>
      <c r="B28" s="5" t="s">
        <v>27</v>
      </c>
      <c r="C28" s="1" t="s">
        <v>46</v>
      </c>
      <c r="D28" s="1" t="s">
        <v>47</v>
      </c>
      <c r="E28" s="1">
        <v>14</v>
      </c>
      <c r="F28" s="1" t="s">
        <v>15</v>
      </c>
      <c r="G28" s="1">
        <v>1987</v>
      </c>
      <c r="H28" s="1">
        <v>1</v>
      </c>
      <c r="I28" s="1">
        <v>3</v>
      </c>
      <c r="J28" s="1">
        <v>0</v>
      </c>
      <c r="K28" s="1">
        <v>3</v>
      </c>
      <c r="L28" s="1">
        <v>3</v>
      </c>
      <c r="M28" s="3">
        <v>484534</v>
      </c>
      <c r="N28" s="2">
        <f t="shared" si="0"/>
        <v>85.11518283546665</v>
      </c>
      <c r="O28" s="1">
        <v>386998</v>
      </c>
      <c r="P28" s="1">
        <v>412412</v>
      </c>
      <c r="Q28" s="1">
        <v>238</v>
      </c>
      <c r="R28" s="1">
        <f>Q28/O28*100</f>
        <v>0.06149902583475884</v>
      </c>
    </row>
    <row r="29" spans="1:18" ht="12.75" customHeight="1">
      <c r="A29" s="1" t="s">
        <v>23</v>
      </c>
      <c r="B29" s="5" t="s">
        <v>27</v>
      </c>
      <c r="C29" s="1" t="s">
        <v>46</v>
      </c>
      <c r="D29" s="1" t="s">
        <v>47</v>
      </c>
      <c r="E29" s="1">
        <v>5</v>
      </c>
      <c r="F29" s="1" t="s">
        <v>18</v>
      </c>
      <c r="G29" s="1">
        <v>1992</v>
      </c>
      <c r="H29" s="1">
        <v>1</v>
      </c>
      <c r="I29" s="1">
        <v>3</v>
      </c>
      <c r="J29" s="1">
        <v>0</v>
      </c>
      <c r="K29" s="1">
        <v>3</v>
      </c>
      <c r="L29" s="1">
        <v>3</v>
      </c>
      <c r="M29" s="1">
        <v>504370</v>
      </c>
      <c r="N29" s="2">
        <f t="shared" si="0"/>
        <v>82.76443880484565</v>
      </c>
      <c r="O29" s="1">
        <v>384172</v>
      </c>
      <c r="P29" s="1">
        <v>417439</v>
      </c>
      <c r="Q29" s="1">
        <v>0</v>
      </c>
      <c r="R29" s="1">
        <v>0</v>
      </c>
    </row>
    <row r="30" spans="1:18" ht="12.75" customHeight="1">
      <c r="A30" s="1" t="s">
        <v>23</v>
      </c>
      <c r="B30" s="1" t="s">
        <v>30</v>
      </c>
      <c r="C30" s="1" t="s">
        <v>25</v>
      </c>
      <c r="D30" s="1" t="s">
        <v>26</v>
      </c>
      <c r="E30" s="1">
        <v>3</v>
      </c>
      <c r="F30" s="1" t="s">
        <v>15</v>
      </c>
      <c r="G30" s="1">
        <v>1979</v>
      </c>
      <c r="H30" s="1">
        <v>0</v>
      </c>
      <c r="I30" s="1">
        <v>1</v>
      </c>
      <c r="J30" s="1">
        <v>1</v>
      </c>
      <c r="K30" s="1">
        <v>5</v>
      </c>
      <c r="L30" s="1">
        <v>2</v>
      </c>
      <c r="M30" s="1">
        <v>1508553</v>
      </c>
      <c r="N30" s="2">
        <f t="shared" si="0"/>
        <v>77.9155919613033</v>
      </c>
      <c r="O30" s="1">
        <v>1114725</v>
      </c>
      <c r="P30" s="1">
        <v>1175398</v>
      </c>
      <c r="Q30" s="1">
        <v>0</v>
      </c>
      <c r="R30" s="1">
        <v>0</v>
      </c>
    </row>
    <row r="31" spans="1:18" ht="12.75" customHeight="1">
      <c r="A31" s="1" t="s">
        <v>23</v>
      </c>
      <c r="B31" s="1" t="s">
        <v>30</v>
      </c>
      <c r="C31" s="1" t="s">
        <v>25</v>
      </c>
      <c r="D31" s="1" t="s">
        <v>26</v>
      </c>
      <c r="E31" s="1">
        <v>26</v>
      </c>
      <c r="F31" s="1" t="s">
        <v>15</v>
      </c>
      <c r="G31" s="1">
        <v>1983</v>
      </c>
      <c r="H31" s="1">
        <v>0</v>
      </c>
      <c r="I31" s="1">
        <v>1</v>
      </c>
      <c r="J31" s="1">
        <v>1</v>
      </c>
      <c r="K31" s="1">
        <v>5</v>
      </c>
      <c r="L31" s="1">
        <v>2</v>
      </c>
      <c r="M31" s="1">
        <v>1584222</v>
      </c>
      <c r="N31" s="2">
        <f aca="true" t="shared" si="1" ref="N31:N94">P31/M31*100</f>
        <v>77.88239274546117</v>
      </c>
      <c r="O31" s="1">
        <v>1157065</v>
      </c>
      <c r="P31" s="1">
        <v>1233830</v>
      </c>
      <c r="Q31" s="1">
        <v>2286</v>
      </c>
      <c r="R31" s="1">
        <f>Q31/O31*100</f>
        <v>0.1975688487682196</v>
      </c>
    </row>
    <row r="32" spans="1:18" ht="12.75" customHeight="1">
      <c r="A32" s="1" t="s">
        <v>23</v>
      </c>
      <c r="B32" s="1" t="s">
        <v>30</v>
      </c>
      <c r="C32" s="1" t="s">
        <v>25</v>
      </c>
      <c r="D32" s="1" t="s">
        <v>26</v>
      </c>
      <c r="E32" s="1">
        <v>14</v>
      </c>
      <c r="F32" s="1" t="s">
        <v>15</v>
      </c>
      <c r="G32" s="1">
        <v>1987</v>
      </c>
      <c r="H32" s="1">
        <v>0</v>
      </c>
      <c r="I32" s="1">
        <v>1</v>
      </c>
      <c r="J32" s="1">
        <v>1</v>
      </c>
      <c r="K32" s="1">
        <v>5</v>
      </c>
      <c r="L32" s="1">
        <v>2</v>
      </c>
      <c r="M32" s="3">
        <v>1662466</v>
      </c>
      <c r="N32" s="2">
        <f t="shared" si="1"/>
        <v>77.16392395393349</v>
      </c>
      <c r="O32" s="1">
        <v>1202559</v>
      </c>
      <c r="P32" s="1">
        <v>1282824</v>
      </c>
      <c r="Q32" s="1">
        <v>4025</v>
      </c>
      <c r="R32" s="1">
        <f>Q32/O32*100</f>
        <v>0.33470291270532254</v>
      </c>
    </row>
    <row r="33" spans="1:18" ht="12.75" customHeight="1">
      <c r="A33" s="1" t="s">
        <v>23</v>
      </c>
      <c r="B33" s="1" t="s">
        <v>30</v>
      </c>
      <c r="C33" s="1" t="s">
        <v>25</v>
      </c>
      <c r="D33" s="1" t="s">
        <v>26</v>
      </c>
      <c r="E33" s="1">
        <v>5</v>
      </c>
      <c r="F33" s="1" t="s">
        <v>18</v>
      </c>
      <c r="G33" s="1">
        <v>1992</v>
      </c>
      <c r="H33" s="1">
        <v>0</v>
      </c>
      <c r="I33" s="1">
        <v>2</v>
      </c>
      <c r="J33" s="1">
        <v>1</v>
      </c>
      <c r="K33" s="1">
        <v>4</v>
      </c>
      <c r="L33" s="1">
        <v>2</v>
      </c>
      <c r="M33" s="1">
        <v>1717463</v>
      </c>
      <c r="N33" s="2">
        <f t="shared" si="1"/>
        <v>74.39106402874472</v>
      </c>
      <c r="O33" s="1">
        <v>1176028</v>
      </c>
      <c r="P33" s="1">
        <v>1277639</v>
      </c>
      <c r="Q33" s="1">
        <v>3896</v>
      </c>
      <c r="R33" s="1">
        <f>Q33/O33*100</f>
        <v>0.3312846292775342</v>
      </c>
    </row>
    <row r="34" spans="1:18" ht="12.75" customHeight="1">
      <c r="A34" s="1" t="s">
        <v>23</v>
      </c>
      <c r="B34" s="1" t="s">
        <v>30</v>
      </c>
      <c r="C34" s="1" t="s">
        <v>25</v>
      </c>
      <c r="D34" s="1" t="s">
        <v>26</v>
      </c>
      <c r="E34" s="1">
        <v>27</v>
      </c>
      <c r="F34" s="1" t="s">
        <v>17</v>
      </c>
      <c r="G34" s="1">
        <v>1994</v>
      </c>
      <c r="H34" s="1">
        <v>0</v>
      </c>
      <c r="I34" s="1">
        <v>2</v>
      </c>
      <c r="J34" s="1">
        <v>1</v>
      </c>
      <c r="K34" s="1">
        <v>4</v>
      </c>
      <c r="L34" s="1">
        <v>2</v>
      </c>
      <c r="M34" s="1">
        <v>1747770</v>
      </c>
      <c r="N34" s="2">
        <f t="shared" si="1"/>
        <v>72.48373641840745</v>
      </c>
      <c r="O34" s="1">
        <v>1091529</v>
      </c>
      <c r="P34" s="1">
        <v>1266849</v>
      </c>
      <c r="Q34" s="1">
        <v>0</v>
      </c>
      <c r="R34" s="1">
        <v>0</v>
      </c>
    </row>
    <row r="35" spans="1:18" ht="12.75" customHeight="1">
      <c r="A35" s="1" t="s">
        <v>23</v>
      </c>
      <c r="B35" s="1" t="s">
        <v>30</v>
      </c>
      <c r="C35" s="1" t="s">
        <v>25</v>
      </c>
      <c r="D35" s="1" t="s">
        <v>26</v>
      </c>
      <c r="E35" s="1">
        <v>21</v>
      </c>
      <c r="F35" s="1" t="s">
        <v>18</v>
      </c>
      <c r="G35" s="1">
        <v>1996</v>
      </c>
      <c r="H35" s="1">
        <v>1</v>
      </c>
      <c r="I35" s="1">
        <v>4</v>
      </c>
      <c r="J35" s="1">
        <v>1</v>
      </c>
      <c r="K35" s="1">
        <v>4</v>
      </c>
      <c r="L35" s="1">
        <v>2</v>
      </c>
      <c r="M35" s="1">
        <v>1782686</v>
      </c>
      <c r="N35" s="2">
        <f t="shared" si="1"/>
        <v>67.35813261561486</v>
      </c>
      <c r="O35" s="1">
        <v>1061163</v>
      </c>
      <c r="P35" s="1">
        <v>1200784</v>
      </c>
      <c r="Q35" s="1">
        <v>0</v>
      </c>
      <c r="R35" s="1">
        <v>0</v>
      </c>
    </row>
    <row r="36" spans="1:18" ht="12.75" customHeight="1">
      <c r="A36" s="1" t="s">
        <v>23</v>
      </c>
      <c r="B36" s="1" t="s">
        <v>30</v>
      </c>
      <c r="C36" s="1" t="s">
        <v>25</v>
      </c>
      <c r="D36" s="1" t="s">
        <v>26</v>
      </c>
      <c r="E36" s="1">
        <v>13</v>
      </c>
      <c r="F36" s="1" t="s">
        <v>16</v>
      </c>
      <c r="G36" s="1">
        <v>2001</v>
      </c>
      <c r="H36" s="1">
        <v>0</v>
      </c>
      <c r="I36" s="1">
        <v>2</v>
      </c>
      <c r="J36" s="1">
        <v>1</v>
      </c>
      <c r="K36" s="1">
        <v>6</v>
      </c>
      <c r="L36" s="1">
        <v>1</v>
      </c>
      <c r="M36" s="1">
        <v>1770443</v>
      </c>
      <c r="N36" s="2">
        <f t="shared" si="1"/>
        <v>70.88254182710203</v>
      </c>
      <c r="O36" s="1">
        <v>1065850</v>
      </c>
      <c r="P36" s="1">
        <v>1254935</v>
      </c>
      <c r="Q36" s="1">
        <v>0</v>
      </c>
      <c r="R36" s="1">
        <v>0</v>
      </c>
    </row>
    <row r="37" spans="1:18" ht="12.75" customHeight="1">
      <c r="A37" s="1" t="s">
        <v>23</v>
      </c>
      <c r="B37" s="1" t="s">
        <v>30</v>
      </c>
      <c r="C37" s="1" t="s">
        <v>25</v>
      </c>
      <c r="D37" s="1" t="s">
        <v>26</v>
      </c>
      <c r="E37" s="1">
        <v>9</v>
      </c>
      <c r="F37" s="1" t="s">
        <v>18</v>
      </c>
      <c r="G37" s="1">
        <v>2006</v>
      </c>
      <c r="H37" s="1">
        <v>0</v>
      </c>
      <c r="I37" s="1">
        <v>2</v>
      </c>
      <c r="J37" s="1">
        <v>1</v>
      </c>
      <c r="K37" s="1">
        <v>6</v>
      </c>
      <c r="L37" s="1">
        <v>1</v>
      </c>
      <c r="M37" s="1">
        <v>1592428</v>
      </c>
      <c r="N37" s="2">
        <f t="shared" si="1"/>
        <v>74.60393813723446</v>
      </c>
      <c r="O37" s="1">
        <v>1134203</v>
      </c>
      <c r="P37" s="1">
        <v>1188014</v>
      </c>
      <c r="Q37" s="1">
        <v>9406</v>
      </c>
      <c r="R37" s="1">
        <f>Q37/O37*100</f>
        <v>0.8293048069878144</v>
      </c>
    </row>
    <row r="38" spans="1:18" ht="12.75" customHeight="1">
      <c r="A38" s="1" t="s">
        <v>23</v>
      </c>
      <c r="B38" s="1" t="s">
        <v>30</v>
      </c>
      <c r="C38" s="1" t="s">
        <v>25</v>
      </c>
      <c r="D38" s="1" t="s">
        <v>26</v>
      </c>
      <c r="E38" s="1">
        <v>13</v>
      </c>
      <c r="F38" s="1" t="s">
        <v>18</v>
      </c>
      <c r="G38" s="1">
        <v>2008</v>
      </c>
      <c r="H38" s="1">
        <v>0</v>
      </c>
      <c r="I38" s="1">
        <v>2</v>
      </c>
      <c r="J38" s="1">
        <v>1</v>
      </c>
      <c r="K38" s="1">
        <v>6</v>
      </c>
      <c r="L38" s="1">
        <v>2</v>
      </c>
      <c r="M38" s="1">
        <v>1588381</v>
      </c>
      <c r="N38" s="2">
        <f t="shared" si="1"/>
        <v>71.41321886877266</v>
      </c>
      <c r="O38" s="1">
        <v>1063215</v>
      </c>
      <c r="P38" s="1">
        <v>1134314</v>
      </c>
      <c r="Q38" s="1">
        <v>0</v>
      </c>
      <c r="R38" s="1">
        <v>0</v>
      </c>
    </row>
    <row r="39" spans="1:18" ht="12.75" customHeight="1">
      <c r="A39" s="1" t="s">
        <v>23</v>
      </c>
      <c r="B39" s="5" t="s">
        <v>30</v>
      </c>
      <c r="C39" s="1" t="s">
        <v>28</v>
      </c>
      <c r="D39" s="1" t="s">
        <v>29</v>
      </c>
      <c r="E39" s="1">
        <v>9</v>
      </c>
      <c r="F39" s="1" t="s">
        <v>18</v>
      </c>
      <c r="G39" s="1">
        <v>2006</v>
      </c>
      <c r="H39" s="1">
        <v>0</v>
      </c>
      <c r="I39" s="1">
        <v>1</v>
      </c>
      <c r="J39" s="1">
        <v>1</v>
      </c>
      <c r="K39" s="1">
        <v>4</v>
      </c>
      <c r="M39" s="1">
        <v>482972</v>
      </c>
      <c r="N39" s="2">
        <f t="shared" si="1"/>
        <v>80.2866418757195</v>
      </c>
      <c r="O39" s="1">
        <v>367804</v>
      </c>
      <c r="P39" s="1">
        <v>387762</v>
      </c>
      <c r="Q39" s="1">
        <v>0</v>
      </c>
      <c r="R39" s="1">
        <v>0</v>
      </c>
    </row>
    <row r="40" spans="1:18" ht="12.75" customHeight="1">
      <c r="A40" s="1" t="s">
        <v>23</v>
      </c>
      <c r="B40" s="5" t="s">
        <v>30</v>
      </c>
      <c r="C40" s="1" t="s">
        <v>28</v>
      </c>
      <c r="D40" s="1" t="s">
        <v>29</v>
      </c>
      <c r="E40" s="1">
        <v>13</v>
      </c>
      <c r="F40" s="1" t="s">
        <v>18</v>
      </c>
      <c r="G40" s="1">
        <v>2008</v>
      </c>
      <c r="H40" s="1">
        <v>0</v>
      </c>
      <c r="I40" s="1">
        <v>1</v>
      </c>
      <c r="J40" s="1">
        <v>1</v>
      </c>
      <c r="K40" s="1">
        <v>4</v>
      </c>
      <c r="M40" s="1">
        <v>1588381</v>
      </c>
      <c r="N40" s="2">
        <f t="shared" si="1"/>
        <v>71.41321886877266</v>
      </c>
      <c r="O40" s="1">
        <v>1063215</v>
      </c>
      <c r="P40" s="1">
        <v>1134314</v>
      </c>
      <c r="Q40" s="1">
        <v>27459</v>
      </c>
      <c r="R40" s="1">
        <f>Q40/O40*100</f>
        <v>2.5826385067930757</v>
      </c>
    </row>
    <row r="41" spans="1:18" ht="12.75" customHeight="1">
      <c r="A41" s="1" t="s">
        <v>23</v>
      </c>
      <c r="B41" s="5" t="s">
        <v>30</v>
      </c>
      <c r="C41" s="1" t="s">
        <v>46</v>
      </c>
      <c r="D41" s="1" t="s">
        <v>47</v>
      </c>
      <c r="E41" s="1">
        <v>26</v>
      </c>
      <c r="F41" s="1" t="s">
        <v>15</v>
      </c>
      <c r="G41" s="1">
        <v>1983</v>
      </c>
      <c r="H41" s="1">
        <v>1</v>
      </c>
      <c r="I41" s="1">
        <v>3</v>
      </c>
      <c r="J41" s="1">
        <v>0</v>
      </c>
      <c r="K41" s="1">
        <v>3</v>
      </c>
      <c r="L41" s="1">
        <v>3</v>
      </c>
      <c r="M41" s="1">
        <v>1584222</v>
      </c>
      <c r="N41" s="2">
        <f t="shared" si="1"/>
        <v>77.88239274546117</v>
      </c>
      <c r="O41" s="1">
        <v>1157065</v>
      </c>
      <c r="P41" s="1">
        <v>1233830</v>
      </c>
      <c r="Q41" s="1">
        <v>0</v>
      </c>
      <c r="R41" s="1">
        <v>0</v>
      </c>
    </row>
    <row r="42" spans="1:18" ht="12.75" customHeight="1">
      <c r="A42" s="1" t="s">
        <v>23</v>
      </c>
      <c r="B42" s="5" t="s">
        <v>30</v>
      </c>
      <c r="C42" s="1" t="s">
        <v>46</v>
      </c>
      <c r="D42" s="1" t="s">
        <v>47</v>
      </c>
      <c r="E42" s="1">
        <v>14</v>
      </c>
      <c r="F42" s="1" t="s">
        <v>15</v>
      </c>
      <c r="G42" s="1">
        <v>1987</v>
      </c>
      <c r="H42" s="1">
        <v>1</v>
      </c>
      <c r="I42" s="1">
        <v>3</v>
      </c>
      <c r="J42" s="1">
        <v>0</v>
      </c>
      <c r="K42" s="1">
        <v>3</v>
      </c>
      <c r="L42" s="1">
        <v>3</v>
      </c>
      <c r="M42" s="3">
        <v>1662466</v>
      </c>
      <c r="N42" s="2">
        <f t="shared" si="1"/>
        <v>77.16392395393349</v>
      </c>
      <c r="O42" s="1">
        <v>1202559</v>
      </c>
      <c r="P42" s="1">
        <v>1282824</v>
      </c>
      <c r="Q42" s="1">
        <v>4259</v>
      </c>
      <c r="R42" s="1">
        <f>Q42/O42*100</f>
        <v>0.3541614174439674</v>
      </c>
    </row>
    <row r="43" spans="1:18" ht="12.75" customHeight="1">
      <c r="A43" s="1" t="s">
        <v>23</v>
      </c>
      <c r="B43" s="5" t="s">
        <v>30</v>
      </c>
      <c r="C43" s="1" t="s">
        <v>46</v>
      </c>
      <c r="D43" s="1" t="s">
        <v>47</v>
      </c>
      <c r="E43" s="1">
        <v>5</v>
      </c>
      <c r="F43" s="1" t="s">
        <v>18</v>
      </c>
      <c r="G43" s="1">
        <v>1992</v>
      </c>
      <c r="H43" s="1">
        <v>1</v>
      </c>
      <c r="I43" s="1">
        <v>3</v>
      </c>
      <c r="J43" s="1">
        <v>0</v>
      </c>
      <c r="K43" s="1">
        <v>3</v>
      </c>
      <c r="L43" s="1">
        <v>3</v>
      </c>
      <c r="M43" s="1">
        <v>1717463</v>
      </c>
      <c r="N43" s="2">
        <f t="shared" si="1"/>
        <v>74.39106402874472</v>
      </c>
      <c r="O43" s="1">
        <v>1176028</v>
      </c>
      <c r="P43" s="1">
        <v>1277639</v>
      </c>
      <c r="Q43" s="1">
        <v>0</v>
      </c>
      <c r="R43" s="1">
        <v>0</v>
      </c>
    </row>
    <row r="44" spans="1:18" ht="12.75" customHeight="1">
      <c r="A44" s="1" t="s">
        <v>23</v>
      </c>
      <c r="B44" s="1" t="s">
        <v>31</v>
      </c>
      <c r="C44" s="1" t="s">
        <v>25</v>
      </c>
      <c r="D44" s="1" t="s">
        <v>26</v>
      </c>
      <c r="E44" s="1">
        <v>3</v>
      </c>
      <c r="F44" s="1" t="s">
        <v>15</v>
      </c>
      <c r="G44" s="1">
        <v>1979</v>
      </c>
      <c r="H44" s="1">
        <v>0</v>
      </c>
      <c r="I44" s="1">
        <v>1</v>
      </c>
      <c r="J44" s="1">
        <v>1</v>
      </c>
      <c r="K44" s="1">
        <v>5</v>
      </c>
      <c r="L44" s="1">
        <v>2</v>
      </c>
      <c r="M44" s="1">
        <v>3722888</v>
      </c>
      <c r="N44" s="2">
        <f t="shared" si="1"/>
        <v>85.77668734595292</v>
      </c>
      <c r="O44" s="1">
        <v>3079955</v>
      </c>
      <c r="P44" s="1">
        <v>3193370</v>
      </c>
      <c r="Q44" s="1">
        <v>0</v>
      </c>
      <c r="R44" s="1">
        <v>0</v>
      </c>
    </row>
    <row r="45" spans="1:18" ht="12.75" customHeight="1">
      <c r="A45" s="1" t="s">
        <v>23</v>
      </c>
      <c r="B45" s="1" t="s">
        <v>31</v>
      </c>
      <c r="C45" s="1" t="s">
        <v>25</v>
      </c>
      <c r="D45" s="1" t="s">
        <v>26</v>
      </c>
      <c r="E45" s="1">
        <v>26</v>
      </c>
      <c r="F45" s="1" t="s">
        <v>15</v>
      </c>
      <c r="G45" s="1">
        <v>1983</v>
      </c>
      <c r="H45" s="1">
        <v>0</v>
      </c>
      <c r="I45" s="1">
        <v>1</v>
      </c>
      <c r="J45" s="1">
        <v>1</v>
      </c>
      <c r="K45" s="1">
        <v>5</v>
      </c>
      <c r="L45" s="1">
        <v>2</v>
      </c>
      <c r="M45" s="1">
        <v>3961567</v>
      </c>
      <c r="N45" s="2">
        <f t="shared" si="1"/>
        <v>85.54455850424844</v>
      </c>
      <c r="O45" s="1">
        <v>3214140</v>
      </c>
      <c r="P45" s="1">
        <v>3388905</v>
      </c>
      <c r="Q45" s="1">
        <v>1856</v>
      </c>
      <c r="R45" s="1">
        <f>Q45/O45*100</f>
        <v>0.0577448399883017</v>
      </c>
    </row>
    <row r="46" spans="1:18" ht="12.75" customHeight="1">
      <c r="A46" s="1" t="s">
        <v>23</v>
      </c>
      <c r="B46" s="1" t="s">
        <v>31</v>
      </c>
      <c r="C46" s="1" t="s">
        <v>25</v>
      </c>
      <c r="D46" s="1" t="s">
        <v>26</v>
      </c>
      <c r="E46" s="1">
        <v>14</v>
      </c>
      <c r="F46" s="1" t="s">
        <v>15</v>
      </c>
      <c r="G46" s="1">
        <v>1987</v>
      </c>
      <c r="H46" s="1">
        <v>0</v>
      </c>
      <c r="I46" s="1">
        <v>1</v>
      </c>
      <c r="J46" s="1">
        <v>1</v>
      </c>
      <c r="K46" s="1">
        <v>5</v>
      </c>
      <c r="L46" s="1">
        <v>2</v>
      </c>
      <c r="M46" s="3">
        <v>4196000</v>
      </c>
      <c r="N46" s="2">
        <f t="shared" si="1"/>
        <v>84.25307435653004</v>
      </c>
      <c r="O46" s="1">
        <v>3344796</v>
      </c>
      <c r="P46" s="1">
        <v>3535259</v>
      </c>
      <c r="Q46" s="1">
        <f>6146+4092</f>
        <v>10238</v>
      </c>
      <c r="R46" s="1">
        <f>Q46/O46*100</f>
        <v>0.3060874265575539</v>
      </c>
    </row>
    <row r="47" spans="1:18" ht="12.75" customHeight="1">
      <c r="A47" s="1" t="s">
        <v>23</v>
      </c>
      <c r="B47" s="1" t="s">
        <v>31</v>
      </c>
      <c r="C47" s="1" t="s">
        <v>25</v>
      </c>
      <c r="D47" s="1" t="s">
        <v>26</v>
      </c>
      <c r="E47" s="1">
        <v>5</v>
      </c>
      <c r="F47" s="1" t="s">
        <v>18</v>
      </c>
      <c r="G47" s="1">
        <v>1992</v>
      </c>
      <c r="H47" s="1">
        <v>0</v>
      </c>
      <c r="I47" s="1">
        <v>2</v>
      </c>
      <c r="J47" s="1">
        <v>1</v>
      </c>
      <c r="K47" s="1">
        <v>4</v>
      </c>
      <c r="L47" s="1">
        <v>2</v>
      </c>
      <c r="M47" s="1">
        <v>4446032</v>
      </c>
      <c r="N47" s="2">
        <f t="shared" si="1"/>
        <v>82.46688282945331</v>
      </c>
      <c r="O47" s="1">
        <v>3467085</v>
      </c>
      <c r="P47" s="1">
        <v>3666504</v>
      </c>
      <c r="Q47" s="1">
        <f>3295+2384</f>
        <v>5679</v>
      </c>
      <c r="R47" s="1">
        <f>Q47/O47*100</f>
        <v>0.1637975417389536</v>
      </c>
    </row>
    <row r="48" spans="1:18" ht="12.75" customHeight="1">
      <c r="A48" s="1" t="s">
        <v>23</v>
      </c>
      <c r="B48" s="1" t="s">
        <v>31</v>
      </c>
      <c r="C48" s="1" t="s">
        <v>25</v>
      </c>
      <c r="D48" s="1" t="s">
        <v>26</v>
      </c>
      <c r="E48" s="1">
        <v>27</v>
      </c>
      <c r="F48" s="1" t="s">
        <v>17</v>
      </c>
      <c r="G48" s="1">
        <v>1994</v>
      </c>
      <c r="H48" s="1">
        <v>0</v>
      </c>
      <c r="I48" s="1">
        <v>2</v>
      </c>
      <c r="J48" s="1">
        <v>1</v>
      </c>
      <c r="K48" s="1">
        <v>4</v>
      </c>
      <c r="L48" s="1">
        <v>2</v>
      </c>
      <c r="M48" s="1">
        <v>4555373</v>
      </c>
      <c r="N48" s="2">
        <f t="shared" si="1"/>
        <v>79.57238627879649</v>
      </c>
      <c r="O48" s="1">
        <v>3264034</v>
      </c>
      <c r="P48" s="1">
        <v>3624819</v>
      </c>
      <c r="Q48" s="1">
        <v>0</v>
      </c>
      <c r="R48" s="1">
        <v>0</v>
      </c>
    </row>
    <row r="49" spans="1:18" ht="12.75" customHeight="1">
      <c r="A49" s="1" t="s">
        <v>23</v>
      </c>
      <c r="B49" s="1" t="s">
        <v>31</v>
      </c>
      <c r="C49" s="1" t="s">
        <v>25</v>
      </c>
      <c r="D49" s="1" t="s">
        <v>26</v>
      </c>
      <c r="E49" s="1">
        <v>21</v>
      </c>
      <c r="F49" s="1" t="s">
        <v>18</v>
      </c>
      <c r="G49" s="1">
        <v>1996</v>
      </c>
      <c r="H49" s="1">
        <v>1</v>
      </c>
      <c r="I49" s="1">
        <v>4</v>
      </c>
      <c r="J49" s="1">
        <v>1</v>
      </c>
      <c r="K49" s="1">
        <v>4</v>
      </c>
      <c r="L49" s="1">
        <v>2</v>
      </c>
      <c r="M49" s="1">
        <v>4656488</v>
      </c>
      <c r="N49" s="2">
        <f t="shared" si="1"/>
        <v>76.02792061313161</v>
      </c>
      <c r="O49" s="1">
        <v>3214342</v>
      </c>
      <c r="P49" s="1">
        <v>3540231</v>
      </c>
      <c r="Q49" s="1">
        <v>0</v>
      </c>
      <c r="R49" s="1">
        <v>0</v>
      </c>
    </row>
    <row r="50" spans="1:18" ht="12.75" customHeight="1">
      <c r="A50" s="1" t="s">
        <v>23</v>
      </c>
      <c r="B50" s="1" t="s">
        <v>31</v>
      </c>
      <c r="C50" s="1" t="s">
        <v>25</v>
      </c>
      <c r="D50" s="1" t="s">
        <v>26</v>
      </c>
      <c r="E50" s="1">
        <v>13</v>
      </c>
      <c r="F50" s="1" t="s">
        <v>16</v>
      </c>
      <c r="G50" s="1">
        <v>2001</v>
      </c>
      <c r="H50" s="1">
        <v>0</v>
      </c>
      <c r="I50" s="1">
        <v>2</v>
      </c>
      <c r="J50" s="1">
        <v>1</v>
      </c>
      <c r="K50" s="1">
        <v>6</v>
      </c>
      <c r="L50" s="1">
        <v>1</v>
      </c>
      <c r="M50" s="1">
        <v>4767819</v>
      </c>
      <c r="N50" s="2">
        <f t="shared" si="1"/>
        <v>76.95998946268723</v>
      </c>
      <c r="O50" s="1">
        <v>3247943</v>
      </c>
      <c r="P50" s="1">
        <v>3669313</v>
      </c>
      <c r="Q50" s="1">
        <v>0</v>
      </c>
      <c r="R50" s="1">
        <v>0</v>
      </c>
    </row>
    <row r="51" spans="1:18" ht="12.75" customHeight="1">
      <c r="A51" s="1" t="s">
        <v>23</v>
      </c>
      <c r="B51" s="1" t="s">
        <v>31</v>
      </c>
      <c r="C51" s="1" t="s">
        <v>25</v>
      </c>
      <c r="D51" s="1" t="s">
        <v>26</v>
      </c>
      <c r="E51" s="1">
        <v>9</v>
      </c>
      <c r="F51" s="1" t="s">
        <v>18</v>
      </c>
      <c r="G51" s="1">
        <v>2006</v>
      </c>
      <c r="H51" s="1">
        <v>0</v>
      </c>
      <c r="I51" s="1">
        <v>2</v>
      </c>
      <c r="J51" s="1">
        <v>1</v>
      </c>
      <c r="K51" s="1">
        <v>6</v>
      </c>
      <c r="L51" s="1">
        <v>1</v>
      </c>
      <c r="M51" s="1">
        <v>4562333</v>
      </c>
      <c r="N51" s="2">
        <f t="shared" si="1"/>
        <v>78.79148672400721</v>
      </c>
      <c r="O51" s="1">
        <v>3479951</v>
      </c>
      <c r="P51" s="1">
        <v>3594730</v>
      </c>
      <c r="Q51" s="1">
        <f>2357+3391</f>
        <v>5748</v>
      </c>
      <c r="R51" s="1">
        <f>Q51/O51*100</f>
        <v>0.16517473952937844</v>
      </c>
    </row>
    <row r="52" spans="1:18" ht="12.75" customHeight="1">
      <c r="A52" s="1" t="s">
        <v>23</v>
      </c>
      <c r="B52" s="1" t="s">
        <v>31</v>
      </c>
      <c r="C52" s="1" t="s">
        <v>25</v>
      </c>
      <c r="D52" s="1" t="s">
        <v>26</v>
      </c>
      <c r="E52" s="1">
        <v>13</v>
      </c>
      <c r="F52" s="1" t="s">
        <v>18</v>
      </c>
      <c r="G52" s="1">
        <v>2008</v>
      </c>
      <c r="H52" s="1">
        <v>0</v>
      </c>
      <c r="I52" s="1">
        <v>2</v>
      </c>
      <c r="J52" s="1">
        <v>1</v>
      </c>
      <c r="K52" s="1">
        <v>6</v>
      </c>
      <c r="L52" s="1">
        <v>2</v>
      </c>
      <c r="M52" s="1">
        <v>4580535</v>
      </c>
      <c r="N52" s="2">
        <f t="shared" si="1"/>
        <v>76.19679797228926</v>
      </c>
      <c r="O52" s="1">
        <v>3339418</v>
      </c>
      <c r="P52" s="1">
        <v>3490221</v>
      </c>
      <c r="Q52" s="1">
        <v>0</v>
      </c>
      <c r="R52" s="1">
        <v>0</v>
      </c>
    </row>
    <row r="53" spans="1:18" ht="12.75" customHeight="1">
      <c r="A53" s="1" t="s">
        <v>23</v>
      </c>
      <c r="B53" s="1" t="s">
        <v>31</v>
      </c>
      <c r="C53" s="1" t="s">
        <v>28</v>
      </c>
      <c r="D53" s="1" t="s">
        <v>29</v>
      </c>
      <c r="E53" s="1">
        <v>9</v>
      </c>
      <c r="F53" s="1" t="s">
        <v>18</v>
      </c>
      <c r="G53" s="1">
        <v>2006</v>
      </c>
      <c r="H53" s="1">
        <v>0</v>
      </c>
      <c r="I53" s="1">
        <v>1</v>
      </c>
      <c r="J53" s="1">
        <v>1</v>
      </c>
      <c r="K53" s="1">
        <v>4</v>
      </c>
      <c r="M53" s="1">
        <v>4562333</v>
      </c>
      <c r="N53" s="2">
        <f t="shared" si="1"/>
        <v>78.79148672400721</v>
      </c>
      <c r="O53" s="1">
        <v>3479951</v>
      </c>
      <c r="P53" s="1">
        <v>3594730</v>
      </c>
      <c r="Q53" s="1">
        <v>0</v>
      </c>
      <c r="R53" s="1">
        <v>0</v>
      </c>
    </row>
    <row r="54" spans="1:18" ht="12.75" customHeight="1">
      <c r="A54" s="1" t="s">
        <v>23</v>
      </c>
      <c r="B54" s="1" t="s">
        <v>31</v>
      </c>
      <c r="C54" s="1" t="s">
        <v>28</v>
      </c>
      <c r="D54" s="1" t="s">
        <v>29</v>
      </c>
      <c r="E54" s="1">
        <v>13</v>
      </c>
      <c r="F54" s="1" t="s">
        <v>18</v>
      </c>
      <c r="G54" s="1">
        <v>2008</v>
      </c>
      <c r="H54" s="1">
        <v>0</v>
      </c>
      <c r="I54" s="1">
        <v>1</v>
      </c>
      <c r="J54" s="1">
        <v>1</v>
      </c>
      <c r="K54" s="1">
        <v>4</v>
      </c>
      <c r="M54" s="1">
        <v>4580535</v>
      </c>
      <c r="N54" s="2">
        <f t="shared" si="1"/>
        <v>76.19679797228926</v>
      </c>
      <c r="O54" s="1">
        <v>3339418</v>
      </c>
      <c r="P54" s="1">
        <v>3490221</v>
      </c>
      <c r="Q54" s="1">
        <f>33563+46481</f>
        <v>80044</v>
      </c>
      <c r="R54" s="1">
        <f>Q54/O54*100</f>
        <v>2.396944617295589</v>
      </c>
    </row>
    <row r="55" spans="1:18" ht="12.75" customHeight="1">
      <c r="A55" s="1" t="s">
        <v>23</v>
      </c>
      <c r="B55" s="5" t="s">
        <v>31</v>
      </c>
      <c r="C55" s="1" t="s">
        <v>46</v>
      </c>
      <c r="D55" s="1" t="s">
        <v>47</v>
      </c>
      <c r="E55" s="1">
        <v>26</v>
      </c>
      <c r="F55" s="1" t="s">
        <v>15</v>
      </c>
      <c r="G55" s="1">
        <v>1983</v>
      </c>
      <c r="H55" s="1">
        <v>1</v>
      </c>
      <c r="I55" s="1">
        <v>3</v>
      </c>
      <c r="J55" s="1">
        <v>0</v>
      </c>
      <c r="K55" s="1">
        <v>3</v>
      </c>
      <c r="L55" s="1">
        <v>3</v>
      </c>
      <c r="M55" s="1">
        <v>3961567</v>
      </c>
      <c r="N55" s="2">
        <f t="shared" si="1"/>
        <v>85.54455850424844</v>
      </c>
      <c r="O55" s="1">
        <v>3214140</v>
      </c>
      <c r="P55" s="1">
        <v>3388905</v>
      </c>
      <c r="Q55" s="1">
        <v>0</v>
      </c>
      <c r="R55" s="1">
        <v>0</v>
      </c>
    </row>
    <row r="56" spans="1:18" ht="12.75" customHeight="1">
      <c r="A56" s="1" t="s">
        <v>23</v>
      </c>
      <c r="B56" s="5" t="s">
        <v>31</v>
      </c>
      <c r="C56" s="1" t="s">
        <v>46</v>
      </c>
      <c r="D56" s="1" t="s">
        <v>47</v>
      </c>
      <c r="E56" s="1">
        <v>14</v>
      </c>
      <c r="F56" s="1" t="s">
        <v>15</v>
      </c>
      <c r="G56" s="1">
        <v>1987</v>
      </c>
      <c r="H56" s="1">
        <v>1</v>
      </c>
      <c r="I56" s="1">
        <v>3</v>
      </c>
      <c r="J56" s="1">
        <v>0</v>
      </c>
      <c r="K56" s="1">
        <v>3</v>
      </c>
      <c r="L56" s="1">
        <v>3</v>
      </c>
      <c r="M56" s="3">
        <v>4196000</v>
      </c>
      <c r="N56" s="2">
        <f t="shared" si="1"/>
        <v>84.25307435653004</v>
      </c>
      <c r="O56" s="1">
        <v>3344796</v>
      </c>
      <c r="P56" s="1">
        <v>3535259</v>
      </c>
      <c r="Q56" s="1">
        <f>1420+565</f>
        <v>1985</v>
      </c>
      <c r="R56" s="1">
        <f>Q56/O56*100</f>
        <v>0.05934592124601919</v>
      </c>
    </row>
    <row r="57" spans="1:18" ht="12.75" customHeight="1">
      <c r="A57" s="1" t="s">
        <v>23</v>
      </c>
      <c r="B57" s="5" t="s">
        <v>31</v>
      </c>
      <c r="C57" s="1" t="s">
        <v>46</v>
      </c>
      <c r="D57" s="1" t="s">
        <v>47</v>
      </c>
      <c r="E57" s="1">
        <v>5</v>
      </c>
      <c r="F57" s="1" t="s">
        <v>18</v>
      </c>
      <c r="G57" s="1">
        <v>1992</v>
      </c>
      <c r="H57" s="1">
        <v>1</v>
      </c>
      <c r="I57" s="1">
        <v>3</v>
      </c>
      <c r="J57" s="1">
        <v>0</v>
      </c>
      <c r="K57" s="1">
        <v>3</v>
      </c>
      <c r="L57" s="1">
        <v>3</v>
      </c>
      <c r="M57" s="1">
        <v>4446032</v>
      </c>
      <c r="N57" s="2">
        <f t="shared" si="1"/>
        <v>82.46688282945331</v>
      </c>
      <c r="O57" s="1">
        <v>3467085</v>
      </c>
      <c r="P57" s="1">
        <v>3666504</v>
      </c>
      <c r="Q57" s="1">
        <v>0</v>
      </c>
      <c r="R57" s="1">
        <v>0</v>
      </c>
    </row>
    <row r="58" spans="1:18" ht="12.75" customHeight="1">
      <c r="A58" s="1" t="s">
        <v>23</v>
      </c>
      <c r="B58" s="1" t="s">
        <v>32</v>
      </c>
      <c r="C58" s="1" t="s">
        <v>25</v>
      </c>
      <c r="D58" s="1" t="s">
        <v>26</v>
      </c>
      <c r="E58" s="1">
        <v>3</v>
      </c>
      <c r="F58" s="1" t="s">
        <v>15</v>
      </c>
      <c r="G58" s="1">
        <v>1979</v>
      </c>
      <c r="H58" s="1">
        <v>0</v>
      </c>
      <c r="I58" s="1">
        <v>1</v>
      </c>
      <c r="J58" s="1">
        <v>1</v>
      </c>
      <c r="K58" s="1">
        <v>5</v>
      </c>
      <c r="L58" s="1">
        <v>2</v>
      </c>
      <c r="M58" s="1">
        <v>3107913</v>
      </c>
      <c r="N58" s="2">
        <f t="shared" si="1"/>
        <v>96.12170610953396</v>
      </c>
      <c r="O58" s="1">
        <v>2896320</v>
      </c>
      <c r="P58" s="1">
        <v>2987379</v>
      </c>
      <c r="Q58" s="1">
        <v>0</v>
      </c>
      <c r="R58" s="1">
        <v>0</v>
      </c>
    </row>
    <row r="59" spans="1:18" ht="12.75" customHeight="1">
      <c r="A59" s="1" t="s">
        <v>23</v>
      </c>
      <c r="B59" s="1" t="s">
        <v>32</v>
      </c>
      <c r="C59" s="1" t="s">
        <v>25</v>
      </c>
      <c r="D59" s="1" t="s">
        <v>26</v>
      </c>
      <c r="E59" s="1">
        <v>26</v>
      </c>
      <c r="F59" s="1" t="s">
        <v>15</v>
      </c>
      <c r="G59" s="1">
        <v>1983</v>
      </c>
      <c r="H59" s="1">
        <v>0</v>
      </c>
      <c r="I59" s="1">
        <v>1</v>
      </c>
      <c r="J59" s="1">
        <v>1</v>
      </c>
      <c r="K59" s="1">
        <v>5</v>
      </c>
      <c r="L59" s="1">
        <v>2</v>
      </c>
      <c r="M59" s="1">
        <v>3197471</v>
      </c>
      <c r="N59" s="2">
        <f t="shared" si="1"/>
        <v>94.8795157172653</v>
      </c>
      <c r="O59" s="1">
        <v>2907528</v>
      </c>
      <c r="P59" s="1">
        <v>3033745</v>
      </c>
      <c r="Q59" s="1">
        <f>1188+1493</f>
        <v>2681</v>
      </c>
      <c r="R59" s="1">
        <f aca="true" t="shared" si="2" ref="R59:R76">Q59/O59*100</f>
        <v>0.09220891423917499</v>
      </c>
    </row>
    <row r="60" spans="1:18" ht="12.75" customHeight="1">
      <c r="A60" s="1" t="s">
        <v>23</v>
      </c>
      <c r="B60" s="1" t="s">
        <v>32</v>
      </c>
      <c r="C60" s="1" t="s">
        <v>25</v>
      </c>
      <c r="D60" s="1" t="s">
        <v>26</v>
      </c>
      <c r="E60" s="1">
        <v>14</v>
      </c>
      <c r="F60" s="1" t="s">
        <v>15</v>
      </c>
      <c r="G60" s="1">
        <v>1987</v>
      </c>
      <c r="H60" s="1">
        <v>0</v>
      </c>
      <c r="I60" s="1">
        <v>1</v>
      </c>
      <c r="J60" s="1">
        <v>1</v>
      </c>
      <c r="K60" s="1">
        <v>5</v>
      </c>
      <c r="L60" s="1">
        <v>2</v>
      </c>
      <c r="M60" s="3">
        <v>3273355</v>
      </c>
      <c r="N60" s="2">
        <f t="shared" si="1"/>
        <v>94.9259704492791</v>
      </c>
      <c r="O60" s="1">
        <v>2998389</v>
      </c>
      <c r="P60" s="1">
        <v>3107264</v>
      </c>
      <c r="Q60" s="1">
        <f>7875+7046</f>
        <v>14921</v>
      </c>
      <c r="R60" s="1">
        <f t="shared" si="2"/>
        <v>0.49763389606885566</v>
      </c>
    </row>
    <row r="61" spans="1:18" ht="12.75" customHeight="1">
      <c r="A61" s="1" t="s">
        <v>23</v>
      </c>
      <c r="B61" s="1" t="s">
        <v>32</v>
      </c>
      <c r="C61" s="1" t="s">
        <v>25</v>
      </c>
      <c r="D61" s="1" t="s">
        <v>26</v>
      </c>
      <c r="E61" s="1">
        <v>5</v>
      </c>
      <c r="F61" s="1" t="s">
        <v>18</v>
      </c>
      <c r="G61" s="1">
        <v>1992</v>
      </c>
      <c r="H61" s="1">
        <v>0</v>
      </c>
      <c r="I61" s="1">
        <v>2</v>
      </c>
      <c r="J61" s="1">
        <v>1</v>
      </c>
      <c r="K61" s="1">
        <v>4</v>
      </c>
      <c r="L61" s="1">
        <v>2</v>
      </c>
      <c r="M61" s="1">
        <v>3365449</v>
      </c>
      <c r="N61" s="2">
        <f t="shared" si="1"/>
        <v>93.82046793756197</v>
      </c>
      <c r="O61" s="1">
        <v>3038956</v>
      </c>
      <c r="P61" s="1">
        <v>3157480</v>
      </c>
      <c r="Q61" s="1">
        <f>121814+171148</f>
        <v>292962</v>
      </c>
      <c r="R61" s="1">
        <f t="shared" si="2"/>
        <v>9.640218548738448</v>
      </c>
    </row>
    <row r="62" spans="1:18" ht="12.75" customHeight="1">
      <c r="A62" s="1" t="s">
        <v>23</v>
      </c>
      <c r="B62" s="1" t="s">
        <v>32</v>
      </c>
      <c r="C62" s="1" t="s">
        <v>25</v>
      </c>
      <c r="D62" s="1" t="s">
        <v>26</v>
      </c>
      <c r="E62" s="1">
        <v>27</v>
      </c>
      <c r="F62" s="1" t="s">
        <v>17</v>
      </c>
      <c r="G62" s="1">
        <v>1994</v>
      </c>
      <c r="H62" s="1">
        <v>0</v>
      </c>
      <c r="I62" s="1">
        <v>2</v>
      </c>
      <c r="J62" s="1">
        <v>1</v>
      </c>
      <c r="K62" s="1">
        <v>4</v>
      </c>
      <c r="L62" s="1">
        <v>2</v>
      </c>
      <c r="M62" s="1">
        <v>3397353</v>
      </c>
      <c r="N62" s="2">
        <f t="shared" si="1"/>
        <v>93.1463112605608</v>
      </c>
      <c r="O62" s="1">
        <v>3053643</v>
      </c>
      <c r="P62" s="1">
        <v>3164509</v>
      </c>
      <c r="Q62" s="1">
        <v>195192</v>
      </c>
      <c r="R62" s="1">
        <f t="shared" si="2"/>
        <v>6.392102809660462</v>
      </c>
    </row>
    <row r="63" spans="1:18" ht="12.75" customHeight="1">
      <c r="A63" s="1" t="s">
        <v>23</v>
      </c>
      <c r="B63" s="1" t="s">
        <v>32</v>
      </c>
      <c r="C63" s="1" t="s">
        <v>25</v>
      </c>
      <c r="D63" s="1" t="s">
        <v>26</v>
      </c>
      <c r="E63" s="1">
        <v>21</v>
      </c>
      <c r="F63" s="1" t="s">
        <v>18</v>
      </c>
      <c r="G63" s="1">
        <v>1996</v>
      </c>
      <c r="H63" s="1">
        <v>1</v>
      </c>
      <c r="I63" s="1">
        <v>4</v>
      </c>
      <c r="J63" s="1">
        <v>1</v>
      </c>
      <c r="K63" s="1">
        <v>4</v>
      </c>
      <c r="L63" s="1">
        <v>2</v>
      </c>
      <c r="M63" s="1">
        <v>3419993</v>
      </c>
      <c r="N63" s="2">
        <f t="shared" si="1"/>
        <v>91.07471857398538</v>
      </c>
      <c r="O63" s="1">
        <v>2988294</v>
      </c>
      <c r="P63" s="1">
        <v>3114749</v>
      </c>
      <c r="Q63" s="1">
        <v>216239</v>
      </c>
      <c r="R63" s="1">
        <f t="shared" si="2"/>
        <v>7.236202328151112</v>
      </c>
    </row>
    <row r="64" spans="1:18" ht="12.75" customHeight="1">
      <c r="A64" s="1" t="s">
        <v>23</v>
      </c>
      <c r="B64" s="1" t="s">
        <v>32</v>
      </c>
      <c r="C64" s="1" t="s">
        <v>25</v>
      </c>
      <c r="D64" s="1" t="s">
        <v>26</v>
      </c>
      <c r="E64" s="1">
        <v>13</v>
      </c>
      <c r="F64" s="1" t="s">
        <v>16</v>
      </c>
      <c r="G64" s="1">
        <v>2001</v>
      </c>
      <c r="H64" s="1">
        <v>0</v>
      </c>
      <c r="I64" s="1">
        <v>2</v>
      </c>
      <c r="J64" s="1">
        <v>1</v>
      </c>
      <c r="K64" s="1">
        <v>6</v>
      </c>
      <c r="L64" s="1">
        <v>1</v>
      </c>
      <c r="M64" s="1">
        <v>3435794</v>
      </c>
      <c r="N64" s="2">
        <f t="shared" si="1"/>
        <v>88.83981402843128</v>
      </c>
      <c r="O64" s="1">
        <v>2923310</v>
      </c>
      <c r="P64" s="1">
        <v>3052353</v>
      </c>
      <c r="Q64" s="1">
        <v>76012</v>
      </c>
      <c r="R64" s="1">
        <f t="shared" si="2"/>
        <v>2.600203194324242</v>
      </c>
    </row>
    <row r="65" spans="1:18" ht="12.75" customHeight="1">
      <c r="A65" s="1" t="s">
        <v>23</v>
      </c>
      <c r="B65" s="1" t="s">
        <v>32</v>
      </c>
      <c r="C65" s="1" t="s">
        <v>25</v>
      </c>
      <c r="D65" s="1" t="s">
        <v>26</v>
      </c>
      <c r="E65" s="1">
        <v>9</v>
      </c>
      <c r="F65" s="1" t="s">
        <v>18</v>
      </c>
      <c r="G65" s="1">
        <v>2006</v>
      </c>
      <c r="H65" s="1">
        <v>0</v>
      </c>
      <c r="I65" s="1">
        <v>2</v>
      </c>
      <c r="J65" s="1">
        <v>1</v>
      </c>
      <c r="K65" s="1">
        <v>6</v>
      </c>
      <c r="L65" s="1">
        <v>1</v>
      </c>
      <c r="M65" s="1">
        <v>3348280</v>
      </c>
      <c r="N65" s="2">
        <f t="shared" si="1"/>
        <v>89.55786254435112</v>
      </c>
      <c r="O65" s="1">
        <v>2930129</v>
      </c>
      <c r="P65" s="1">
        <v>2998648</v>
      </c>
      <c r="Q65" s="1">
        <v>114946</v>
      </c>
      <c r="R65" s="1">
        <f t="shared" si="2"/>
        <v>3.9228989576909417</v>
      </c>
    </row>
    <row r="66" spans="1:18" ht="12.75" customHeight="1">
      <c r="A66" s="1" t="s">
        <v>23</v>
      </c>
      <c r="B66" s="1" t="s">
        <v>32</v>
      </c>
      <c r="C66" s="1" t="s">
        <v>25</v>
      </c>
      <c r="D66" s="1" t="s">
        <v>26</v>
      </c>
      <c r="E66" s="1">
        <v>13</v>
      </c>
      <c r="F66" s="1" t="s">
        <v>18</v>
      </c>
      <c r="G66" s="1">
        <v>2008</v>
      </c>
      <c r="H66" s="1">
        <v>0</v>
      </c>
      <c r="I66" s="1">
        <v>2</v>
      </c>
      <c r="J66" s="1">
        <v>1</v>
      </c>
      <c r="K66" s="1">
        <v>6</v>
      </c>
      <c r="L66" s="1">
        <v>2</v>
      </c>
      <c r="M66" s="1">
        <v>3345509</v>
      </c>
      <c r="N66" s="2">
        <f t="shared" si="1"/>
        <v>86.17932278765353</v>
      </c>
      <c r="O66" s="1">
        <v>2804637</v>
      </c>
      <c r="P66" s="1">
        <v>2883137</v>
      </c>
      <c r="Q66" s="1">
        <v>217823</v>
      </c>
      <c r="R66" s="1">
        <f t="shared" si="2"/>
        <v>7.766530927175245</v>
      </c>
    </row>
    <row r="67" spans="1:18" ht="12.75" customHeight="1">
      <c r="A67" s="1" t="s">
        <v>23</v>
      </c>
      <c r="B67" s="5" t="s">
        <v>32</v>
      </c>
      <c r="C67" s="1" t="s">
        <v>46</v>
      </c>
      <c r="D67" s="1" t="s">
        <v>47</v>
      </c>
      <c r="E67" s="1">
        <v>18</v>
      </c>
      <c r="F67" s="1" t="s">
        <v>18</v>
      </c>
      <c r="G67" s="1">
        <v>1948</v>
      </c>
      <c r="H67" s="1">
        <v>0</v>
      </c>
      <c r="I67" s="1">
        <v>1</v>
      </c>
      <c r="M67" s="1">
        <v>2350338</v>
      </c>
      <c r="N67" s="2">
        <f t="shared" si="1"/>
        <v>95.29574044243849</v>
      </c>
      <c r="O67" s="1">
        <v>2197951</v>
      </c>
      <c r="P67" s="1">
        <v>2239772</v>
      </c>
      <c r="Q67" s="1">
        <v>0</v>
      </c>
      <c r="R67" s="1">
        <f t="shared" si="2"/>
        <v>0</v>
      </c>
    </row>
    <row r="68" spans="1:18" ht="12.75" customHeight="1">
      <c r="A68" s="1" t="s">
        <v>23</v>
      </c>
      <c r="B68" s="5" t="s">
        <v>32</v>
      </c>
      <c r="C68" s="1" t="s">
        <v>46</v>
      </c>
      <c r="D68" s="1" t="s">
        <v>47</v>
      </c>
      <c r="E68" s="1">
        <v>7</v>
      </c>
      <c r="F68" s="1" t="s">
        <v>15</v>
      </c>
      <c r="G68" s="1">
        <v>1953</v>
      </c>
      <c r="H68" s="1">
        <v>0</v>
      </c>
      <c r="I68" s="1">
        <v>1</v>
      </c>
      <c r="M68" s="1">
        <v>2447215</v>
      </c>
      <c r="N68" s="2">
        <f t="shared" si="1"/>
        <v>96.21508531126199</v>
      </c>
      <c r="O68" s="1">
        <v>2260077</v>
      </c>
      <c r="P68" s="1">
        <v>2354590</v>
      </c>
      <c r="Q68" s="1">
        <v>424</v>
      </c>
      <c r="R68" s="1">
        <f t="shared" si="2"/>
        <v>0.018760422764357142</v>
      </c>
    </row>
    <row r="69" spans="1:18" ht="12.75" customHeight="1">
      <c r="A69" s="1" t="s">
        <v>23</v>
      </c>
      <c r="B69" s="5" t="s">
        <v>32</v>
      </c>
      <c r="C69" s="1" t="s">
        <v>46</v>
      </c>
      <c r="D69" s="1" t="s">
        <v>47</v>
      </c>
      <c r="E69" s="1">
        <v>25</v>
      </c>
      <c r="F69" s="1" t="s">
        <v>16</v>
      </c>
      <c r="G69" s="1">
        <v>1958</v>
      </c>
      <c r="H69" s="1">
        <v>0</v>
      </c>
      <c r="I69" s="1">
        <v>1</v>
      </c>
      <c r="M69" s="1">
        <v>2560727</v>
      </c>
      <c r="N69" s="2">
        <f t="shared" si="1"/>
        <v>96.6004576044225</v>
      </c>
      <c r="O69" s="1">
        <v>2401336</v>
      </c>
      <c r="P69" s="1">
        <v>2473674</v>
      </c>
      <c r="Q69" s="1">
        <v>0</v>
      </c>
      <c r="R69" s="1">
        <f t="shared" si="2"/>
        <v>0</v>
      </c>
    </row>
    <row r="70" spans="1:18" ht="12.75" customHeight="1">
      <c r="A70" s="1" t="s">
        <v>23</v>
      </c>
      <c r="B70" s="5" t="s">
        <v>32</v>
      </c>
      <c r="C70" s="1" t="s">
        <v>46</v>
      </c>
      <c r="D70" s="1" t="s">
        <v>47</v>
      </c>
      <c r="E70" s="1">
        <v>28</v>
      </c>
      <c r="F70" s="1" t="s">
        <v>18</v>
      </c>
      <c r="G70" s="1">
        <v>1963</v>
      </c>
      <c r="H70" s="1">
        <v>0</v>
      </c>
      <c r="I70" s="1">
        <v>1</v>
      </c>
      <c r="M70" s="1">
        <v>2669347</v>
      </c>
      <c r="N70" s="2">
        <f t="shared" si="1"/>
        <v>96.49326220982135</v>
      </c>
      <c r="O70" s="1">
        <v>2500096</v>
      </c>
      <c r="P70" s="1">
        <v>2575740</v>
      </c>
      <c r="Q70" s="1">
        <v>0</v>
      </c>
      <c r="R70" s="1">
        <f t="shared" si="2"/>
        <v>0</v>
      </c>
    </row>
    <row r="71" spans="1:18" ht="12.75" customHeight="1">
      <c r="A71" s="1" t="s">
        <v>23</v>
      </c>
      <c r="B71" s="5" t="s">
        <v>32</v>
      </c>
      <c r="C71" s="1" t="s">
        <v>46</v>
      </c>
      <c r="D71" s="1" t="s">
        <v>47</v>
      </c>
      <c r="E71" s="1">
        <v>19</v>
      </c>
      <c r="F71" s="1" t="s">
        <v>16</v>
      </c>
      <c r="G71" s="1">
        <v>1968</v>
      </c>
      <c r="H71" s="1">
        <v>0</v>
      </c>
      <c r="I71" s="1">
        <v>1</v>
      </c>
      <c r="M71" s="1">
        <v>2742941</v>
      </c>
      <c r="N71" s="2">
        <f t="shared" si="1"/>
        <v>97.01688807743221</v>
      </c>
      <c r="O71" s="1">
        <v>2577233</v>
      </c>
      <c r="P71" s="1">
        <v>2661116</v>
      </c>
      <c r="Q71" s="1">
        <v>0</v>
      </c>
      <c r="R71" s="1">
        <f t="shared" si="2"/>
        <v>0</v>
      </c>
    </row>
    <row r="72" spans="1:18" ht="12.75" customHeight="1">
      <c r="A72" s="1" t="s">
        <v>23</v>
      </c>
      <c r="B72" s="5" t="s">
        <v>32</v>
      </c>
      <c r="C72" s="1" t="s">
        <v>46</v>
      </c>
      <c r="D72" s="1" t="s">
        <v>47</v>
      </c>
      <c r="E72" s="1">
        <v>7</v>
      </c>
      <c r="F72" s="1" t="s">
        <v>16</v>
      </c>
      <c r="G72" s="1">
        <v>1972</v>
      </c>
      <c r="H72" s="1">
        <v>0</v>
      </c>
      <c r="I72" s="1">
        <v>1</v>
      </c>
      <c r="J72" s="1">
        <v>0</v>
      </c>
      <c r="K72" s="1">
        <v>2</v>
      </c>
      <c r="L72" s="1">
        <v>2</v>
      </c>
      <c r="M72" s="1">
        <v>2828555</v>
      </c>
      <c r="N72" s="2">
        <f t="shared" si="1"/>
        <v>97.40475260336108</v>
      </c>
      <c r="O72" s="1">
        <v>2684315</v>
      </c>
      <c r="P72" s="1">
        <v>2755147</v>
      </c>
      <c r="Q72" s="1">
        <v>0</v>
      </c>
      <c r="R72" s="1">
        <f t="shared" si="2"/>
        <v>0</v>
      </c>
    </row>
    <row r="73" spans="1:18" ht="12.75" customHeight="1">
      <c r="A73" s="1" t="s">
        <v>23</v>
      </c>
      <c r="B73" s="5" t="s">
        <v>32</v>
      </c>
      <c r="C73" s="1" t="s">
        <v>46</v>
      </c>
      <c r="D73" s="1" t="s">
        <v>47</v>
      </c>
      <c r="E73" s="1">
        <v>20</v>
      </c>
      <c r="F73" s="1" t="s">
        <v>15</v>
      </c>
      <c r="G73" s="1">
        <v>1976</v>
      </c>
      <c r="H73" s="1">
        <v>0</v>
      </c>
      <c r="I73" s="1">
        <v>2</v>
      </c>
      <c r="J73" s="1">
        <v>0</v>
      </c>
      <c r="K73" s="1">
        <v>2</v>
      </c>
      <c r="L73" s="1">
        <v>2</v>
      </c>
      <c r="M73" s="1">
        <v>3025710</v>
      </c>
      <c r="N73" s="2">
        <f t="shared" si="1"/>
        <v>97.37383952857346</v>
      </c>
      <c r="O73" s="1">
        <v>2884092</v>
      </c>
      <c r="P73" s="1">
        <v>2946250</v>
      </c>
      <c r="Q73" s="1">
        <v>0</v>
      </c>
      <c r="R73" s="1">
        <f t="shared" si="2"/>
        <v>0</v>
      </c>
    </row>
    <row r="74" spans="1:18" ht="12.75" customHeight="1">
      <c r="A74" s="1" t="s">
        <v>23</v>
      </c>
      <c r="B74" s="5" t="s">
        <v>32</v>
      </c>
      <c r="C74" s="1" t="s">
        <v>46</v>
      </c>
      <c r="D74" s="1" t="s">
        <v>47</v>
      </c>
      <c r="E74" s="1">
        <v>3</v>
      </c>
      <c r="F74" s="1" t="s">
        <v>15</v>
      </c>
      <c r="G74" s="1">
        <v>1979</v>
      </c>
      <c r="H74" s="1">
        <v>1</v>
      </c>
      <c r="I74" s="1">
        <v>3</v>
      </c>
      <c r="J74" s="1">
        <v>0</v>
      </c>
      <c r="K74" s="1">
        <v>2</v>
      </c>
      <c r="L74" s="1">
        <v>3</v>
      </c>
      <c r="M74" s="1">
        <v>3107913</v>
      </c>
      <c r="N74" s="2">
        <f t="shared" si="1"/>
        <v>96.12170610953396</v>
      </c>
      <c r="O74" s="1">
        <v>2896320</v>
      </c>
      <c r="P74" s="1">
        <v>2987379</v>
      </c>
      <c r="Q74" s="1">
        <v>0</v>
      </c>
      <c r="R74" s="1">
        <f t="shared" si="2"/>
        <v>0</v>
      </c>
    </row>
    <row r="75" spans="1:18" ht="12.75" customHeight="1">
      <c r="A75" s="1" t="s">
        <v>23</v>
      </c>
      <c r="B75" s="5" t="s">
        <v>32</v>
      </c>
      <c r="C75" s="1" t="s">
        <v>46</v>
      </c>
      <c r="D75" s="1" t="s">
        <v>47</v>
      </c>
      <c r="E75" s="1">
        <v>26</v>
      </c>
      <c r="F75" s="1" t="s">
        <v>15</v>
      </c>
      <c r="G75" s="1">
        <v>1983</v>
      </c>
      <c r="H75" s="1">
        <v>1</v>
      </c>
      <c r="I75" s="1">
        <v>3</v>
      </c>
      <c r="J75" s="1">
        <v>0</v>
      </c>
      <c r="K75" s="1">
        <v>3</v>
      </c>
      <c r="L75" s="1">
        <v>3</v>
      </c>
      <c r="M75" s="1">
        <v>3197471</v>
      </c>
      <c r="N75" s="2">
        <f t="shared" si="1"/>
        <v>94.8795157172653</v>
      </c>
      <c r="O75" s="1">
        <v>2907528</v>
      </c>
      <c r="P75" s="1">
        <v>3033745</v>
      </c>
      <c r="Q75" s="1">
        <v>0</v>
      </c>
      <c r="R75" s="1">
        <f t="shared" si="2"/>
        <v>0</v>
      </c>
    </row>
    <row r="76" spans="1:18" ht="12.75" customHeight="1">
      <c r="A76" s="1" t="s">
        <v>23</v>
      </c>
      <c r="B76" s="5" t="s">
        <v>32</v>
      </c>
      <c r="C76" s="1" t="s">
        <v>46</v>
      </c>
      <c r="D76" s="1" t="s">
        <v>47</v>
      </c>
      <c r="E76" s="1">
        <v>14</v>
      </c>
      <c r="F76" s="1" t="s">
        <v>15</v>
      </c>
      <c r="G76" s="1">
        <v>1987</v>
      </c>
      <c r="H76" s="1">
        <v>1</v>
      </c>
      <c r="I76" s="1">
        <v>3</v>
      </c>
      <c r="J76" s="1">
        <v>0</v>
      </c>
      <c r="K76" s="1">
        <v>3</v>
      </c>
      <c r="L76" s="1">
        <v>3</v>
      </c>
      <c r="M76" s="3">
        <v>3273355</v>
      </c>
      <c r="N76" s="2">
        <f t="shared" si="1"/>
        <v>94.9259704492791</v>
      </c>
      <c r="O76" s="1">
        <v>2998389</v>
      </c>
      <c r="P76" s="1">
        <v>3107264</v>
      </c>
      <c r="Q76" s="1">
        <f>1157+1127</f>
        <v>2284</v>
      </c>
      <c r="R76" s="1">
        <f t="shared" si="2"/>
        <v>0.07617423889962242</v>
      </c>
    </row>
    <row r="77" spans="1:18" ht="12.75" customHeight="1">
      <c r="A77" s="1" t="s">
        <v>23</v>
      </c>
      <c r="B77" s="5" t="s">
        <v>32</v>
      </c>
      <c r="C77" s="1" t="s">
        <v>46</v>
      </c>
      <c r="D77" s="1" t="s">
        <v>47</v>
      </c>
      <c r="E77" s="1">
        <v>5</v>
      </c>
      <c r="F77" s="1" t="s">
        <v>18</v>
      </c>
      <c r="G77" s="1">
        <v>1992</v>
      </c>
      <c r="H77" s="1">
        <v>1</v>
      </c>
      <c r="I77" s="1">
        <v>3</v>
      </c>
      <c r="J77" s="1">
        <v>0</v>
      </c>
      <c r="K77" s="1">
        <v>3</v>
      </c>
      <c r="L77" s="1">
        <v>3</v>
      </c>
      <c r="M77" s="1">
        <v>3365449</v>
      </c>
      <c r="N77" s="2">
        <f t="shared" si="1"/>
        <v>93.82046793756197</v>
      </c>
      <c r="O77" s="1">
        <v>3038956</v>
      </c>
      <c r="P77" s="1">
        <v>3157480</v>
      </c>
      <c r="Q77" s="1">
        <v>0</v>
      </c>
      <c r="R77" s="1">
        <v>0</v>
      </c>
    </row>
    <row r="78" spans="1:18" ht="12.75" customHeight="1">
      <c r="A78" s="1" t="s">
        <v>23</v>
      </c>
      <c r="B78" s="1" t="s">
        <v>33</v>
      </c>
      <c r="C78" s="1" t="s">
        <v>25</v>
      </c>
      <c r="D78" s="1" t="s">
        <v>26</v>
      </c>
      <c r="E78" s="1">
        <v>3</v>
      </c>
      <c r="F78" s="1" t="s">
        <v>15</v>
      </c>
      <c r="G78" s="1">
        <v>1979</v>
      </c>
      <c r="H78" s="1">
        <v>0</v>
      </c>
      <c r="I78" s="1">
        <v>1</v>
      </c>
      <c r="J78" s="1">
        <v>1</v>
      </c>
      <c r="K78" s="1">
        <v>5</v>
      </c>
      <c r="L78" s="1">
        <v>2</v>
      </c>
      <c r="M78" s="1">
        <v>1184404</v>
      </c>
      <c r="N78" s="2">
        <f t="shared" si="1"/>
        <v>91.52020763185534</v>
      </c>
      <c r="O78" s="1">
        <v>1042714</v>
      </c>
      <c r="P78" s="1">
        <v>1083969</v>
      </c>
      <c r="Q78" s="1">
        <v>0</v>
      </c>
      <c r="R78" s="1">
        <v>0</v>
      </c>
    </row>
    <row r="79" spans="1:18" ht="12.75" customHeight="1">
      <c r="A79" s="1" t="s">
        <v>23</v>
      </c>
      <c r="B79" s="1" t="s">
        <v>33</v>
      </c>
      <c r="C79" s="1" t="s">
        <v>25</v>
      </c>
      <c r="D79" s="1" t="s">
        <v>26</v>
      </c>
      <c r="E79" s="1">
        <v>26</v>
      </c>
      <c r="F79" s="1" t="s">
        <v>15</v>
      </c>
      <c r="G79" s="1">
        <v>1983</v>
      </c>
      <c r="H79" s="1">
        <v>0</v>
      </c>
      <c r="I79" s="1">
        <v>1</v>
      </c>
      <c r="J79" s="1">
        <v>1</v>
      </c>
      <c r="K79" s="1">
        <v>5</v>
      </c>
      <c r="L79" s="1">
        <v>2</v>
      </c>
      <c r="M79" s="1">
        <v>1208689</v>
      </c>
      <c r="N79" s="2">
        <f t="shared" si="1"/>
        <v>88.90806485373822</v>
      </c>
      <c r="O79" s="1">
        <v>1005578</v>
      </c>
      <c r="P79" s="1">
        <v>1074622</v>
      </c>
      <c r="Q79" s="1">
        <f>8235+2576</f>
        <v>10811</v>
      </c>
      <c r="R79" s="1">
        <f aca="true" t="shared" si="3" ref="R79:R86">Q79/O79*100</f>
        <v>1.0751030750473856</v>
      </c>
    </row>
    <row r="80" spans="1:18" ht="12.75" customHeight="1">
      <c r="A80" s="1" t="s">
        <v>23</v>
      </c>
      <c r="B80" s="1" t="s">
        <v>33</v>
      </c>
      <c r="C80" s="1" t="s">
        <v>25</v>
      </c>
      <c r="D80" s="1" t="s">
        <v>26</v>
      </c>
      <c r="E80" s="1">
        <v>14</v>
      </c>
      <c r="F80" s="1" t="s">
        <v>15</v>
      </c>
      <c r="G80" s="1">
        <v>1987</v>
      </c>
      <c r="H80" s="1">
        <v>0</v>
      </c>
      <c r="I80" s="1">
        <v>1</v>
      </c>
      <c r="J80" s="1">
        <v>1</v>
      </c>
      <c r="K80" s="1">
        <v>5</v>
      </c>
      <c r="L80" s="1">
        <v>2</v>
      </c>
      <c r="M80" s="3">
        <v>1227505</v>
      </c>
      <c r="N80" s="2">
        <f t="shared" si="1"/>
        <v>89.35939161143946</v>
      </c>
      <c r="O80" s="1">
        <v>1042082</v>
      </c>
      <c r="P80" s="1">
        <v>1096891</v>
      </c>
      <c r="Q80" s="1">
        <f>10450+2005</f>
        <v>12455</v>
      </c>
      <c r="R80" s="1">
        <f t="shared" si="3"/>
        <v>1.1952034484810217</v>
      </c>
    </row>
    <row r="81" spans="1:18" ht="12.75" customHeight="1">
      <c r="A81" s="1" t="s">
        <v>23</v>
      </c>
      <c r="B81" s="1" t="s">
        <v>33</v>
      </c>
      <c r="C81" s="1" t="s">
        <v>25</v>
      </c>
      <c r="D81" s="1" t="s">
        <v>26</v>
      </c>
      <c r="E81" s="1">
        <v>5</v>
      </c>
      <c r="F81" s="1" t="s">
        <v>18</v>
      </c>
      <c r="G81" s="1">
        <v>1992</v>
      </c>
      <c r="H81" s="1">
        <v>0</v>
      </c>
      <c r="I81" s="1">
        <v>1</v>
      </c>
      <c r="J81" s="1">
        <v>1</v>
      </c>
      <c r="K81" s="1">
        <v>4</v>
      </c>
      <c r="L81" s="1">
        <v>2</v>
      </c>
      <c r="M81" s="1">
        <v>1247011</v>
      </c>
      <c r="N81" s="2">
        <f t="shared" si="1"/>
        <v>87.76795072377068</v>
      </c>
      <c r="O81" s="1">
        <v>1045113</v>
      </c>
      <c r="P81" s="1">
        <v>1094476</v>
      </c>
      <c r="Q81" s="1">
        <v>163411</v>
      </c>
      <c r="R81" s="1">
        <f t="shared" si="3"/>
        <v>15.635725514848634</v>
      </c>
    </row>
    <row r="82" spans="1:18" ht="12.75" customHeight="1">
      <c r="A82" s="1" t="s">
        <v>23</v>
      </c>
      <c r="B82" s="1" t="s">
        <v>33</v>
      </c>
      <c r="C82" s="1" t="s">
        <v>25</v>
      </c>
      <c r="D82" s="1" t="s">
        <v>26</v>
      </c>
      <c r="E82" s="1">
        <v>27</v>
      </c>
      <c r="F82" s="1" t="s">
        <v>17</v>
      </c>
      <c r="G82" s="1">
        <v>1994</v>
      </c>
      <c r="H82" s="1">
        <v>0</v>
      </c>
      <c r="I82" s="1">
        <v>2</v>
      </c>
      <c r="J82" s="1">
        <v>1</v>
      </c>
      <c r="K82" s="1">
        <v>4</v>
      </c>
      <c r="L82" s="1">
        <v>2</v>
      </c>
      <c r="M82" s="1">
        <v>1071984</v>
      </c>
      <c r="N82" s="2">
        <f t="shared" si="1"/>
        <v>87.34906491141659</v>
      </c>
      <c r="O82" s="1">
        <v>888073</v>
      </c>
      <c r="P82" s="1">
        <v>936368</v>
      </c>
      <c r="Q82" s="1">
        <v>150272</v>
      </c>
      <c r="R82" s="1">
        <f t="shared" si="3"/>
        <v>16.921131483560472</v>
      </c>
    </row>
    <row r="83" spans="1:18" ht="12.75" customHeight="1">
      <c r="A83" s="1" t="s">
        <v>23</v>
      </c>
      <c r="B83" s="1" t="s">
        <v>33</v>
      </c>
      <c r="C83" s="1" t="s">
        <v>25</v>
      </c>
      <c r="D83" s="1" t="s">
        <v>26</v>
      </c>
      <c r="E83" s="1">
        <v>21</v>
      </c>
      <c r="F83" s="1" t="s">
        <v>18</v>
      </c>
      <c r="G83" s="1">
        <v>1996</v>
      </c>
      <c r="H83" s="1">
        <v>1</v>
      </c>
      <c r="I83" s="1">
        <v>4</v>
      </c>
      <c r="J83" s="1">
        <v>1</v>
      </c>
      <c r="K83" s="1">
        <v>4</v>
      </c>
      <c r="L83" s="1">
        <v>2</v>
      </c>
      <c r="M83" s="1">
        <v>1082618</v>
      </c>
      <c r="N83" s="2">
        <f t="shared" si="1"/>
        <v>86.23438738317671</v>
      </c>
      <c r="O83" s="1">
        <v>844085</v>
      </c>
      <c r="P83" s="1">
        <v>933589</v>
      </c>
      <c r="Q83" s="1">
        <v>195616</v>
      </c>
      <c r="R83" s="1">
        <f t="shared" si="3"/>
        <v>23.174917218052684</v>
      </c>
    </row>
    <row r="84" spans="1:18" ht="12.75" customHeight="1">
      <c r="A84" s="1" t="s">
        <v>23</v>
      </c>
      <c r="B84" s="1" t="s">
        <v>33</v>
      </c>
      <c r="C84" s="1" t="s">
        <v>25</v>
      </c>
      <c r="D84" s="1" t="s">
        <v>26</v>
      </c>
      <c r="E84" s="1">
        <v>13</v>
      </c>
      <c r="F84" s="1" t="s">
        <v>16</v>
      </c>
      <c r="G84" s="1">
        <v>2001</v>
      </c>
      <c r="H84" s="1">
        <v>0</v>
      </c>
      <c r="I84" s="1">
        <v>2</v>
      </c>
      <c r="J84" s="1">
        <v>1</v>
      </c>
      <c r="K84" s="1">
        <v>6</v>
      </c>
      <c r="L84" s="1">
        <v>1</v>
      </c>
      <c r="M84" s="1">
        <v>1086878</v>
      </c>
      <c r="N84" s="2">
        <f t="shared" si="1"/>
        <v>78.25680527161282</v>
      </c>
      <c r="O84" s="1">
        <v>804160</v>
      </c>
      <c r="P84" s="1">
        <v>850556</v>
      </c>
      <c r="Q84" s="1">
        <v>66252</v>
      </c>
      <c r="R84" s="1">
        <f t="shared" si="3"/>
        <v>8.238658973338639</v>
      </c>
    </row>
    <row r="85" spans="1:18" ht="12.75" customHeight="1">
      <c r="A85" s="1" t="s">
        <v>23</v>
      </c>
      <c r="B85" s="1" t="s">
        <v>33</v>
      </c>
      <c r="C85" s="1" t="s">
        <v>25</v>
      </c>
      <c r="D85" s="1" t="s">
        <v>26</v>
      </c>
      <c r="E85" s="1">
        <v>9</v>
      </c>
      <c r="F85" s="1" t="s">
        <v>18</v>
      </c>
      <c r="G85" s="1">
        <v>2006</v>
      </c>
      <c r="H85" s="1">
        <v>0</v>
      </c>
      <c r="I85" s="1">
        <v>2</v>
      </c>
      <c r="J85" s="1">
        <v>1</v>
      </c>
      <c r="K85" s="1">
        <v>6</v>
      </c>
      <c r="L85" s="1">
        <v>1</v>
      </c>
      <c r="M85" s="1">
        <v>984950</v>
      </c>
      <c r="N85" s="2">
        <f t="shared" si="1"/>
        <v>84.5900807147571</v>
      </c>
      <c r="O85" s="1">
        <v>809349</v>
      </c>
      <c r="P85" s="1">
        <v>833170</v>
      </c>
      <c r="Q85" s="1">
        <v>58030</v>
      </c>
      <c r="R85" s="1">
        <f t="shared" si="3"/>
        <v>7.169960054315258</v>
      </c>
    </row>
    <row r="86" spans="1:18" ht="12.75" customHeight="1">
      <c r="A86" s="1" t="s">
        <v>23</v>
      </c>
      <c r="B86" s="1" t="s">
        <v>33</v>
      </c>
      <c r="C86" s="1" t="s">
        <v>25</v>
      </c>
      <c r="D86" s="1" t="s">
        <v>26</v>
      </c>
      <c r="E86" s="1">
        <v>13</v>
      </c>
      <c r="F86" s="1" t="s">
        <v>18</v>
      </c>
      <c r="G86" s="1">
        <v>2008</v>
      </c>
      <c r="H86" s="1">
        <v>0</v>
      </c>
      <c r="I86" s="1">
        <v>2</v>
      </c>
      <c r="J86" s="1">
        <v>1</v>
      </c>
      <c r="K86" s="1">
        <v>6</v>
      </c>
      <c r="L86" s="1">
        <v>2</v>
      </c>
      <c r="M86" s="1">
        <v>980136</v>
      </c>
      <c r="N86" s="2">
        <f t="shared" si="1"/>
        <v>80.77776961564518</v>
      </c>
      <c r="O86" s="1">
        <v>762958</v>
      </c>
      <c r="P86" s="1">
        <v>791732</v>
      </c>
      <c r="Q86" s="1">
        <v>99496</v>
      </c>
      <c r="R86" s="1">
        <f t="shared" si="3"/>
        <v>13.040822692730137</v>
      </c>
    </row>
    <row r="87" spans="1:18" ht="12.75" customHeight="1">
      <c r="A87" s="1" t="s">
        <v>23</v>
      </c>
      <c r="B87" s="5" t="s">
        <v>93</v>
      </c>
      <c r="C87" s="1" t="s">
        <v>46</v>
      </c>
      <c r="D87" s="1" t="s">
        <v>47</v>
      </c>
      <c r="E87" s="1">
        <v>26</v>
      </c>
      <c r="F87" s="1" t="s">
        <v>15</v>
      </c>
      <c r="G87" s="1">
        <v>1983</v>
      </c>
      <c r="H87" s="1">
        <v>1</v>
      </c>
      <c r="I87" s="1">
        <v>3</v>
      </c>
      <c r="J87" s="1">
        <v>0</v>
      </c>
      <c r="K87" s="1">
        <v>3</v>
      </c>
      <c r="L87" s="1">
        <v>3</v>
      </c>
      <c r="M87" s="1">
        <v>1208689</v>
      </c>
      <c r="N87" s="2">
        <f t="shared" si="1"/>
        <v>88.90806485373822</v>
      </c>
      <c r="O87" s="1">
        <v>1005578</v>
      </c>
      <c r="P87" s="1">
        <v>1074622</v>
      </c>
      <c r="Q87" s="1">
        <v>0</v>
      </c>
      <c r="R87" s="1">
        <v>0</v>
      </c>
    </row>
    <row r="88" spans="1:18" ht="12.75" customHeight="1">
      <c r="A88" s="1" t="s">
        <v>23</v>
      </c>
      <c r="B88" s="5" t="s">
        <v>93</v>
      </c>
      <c r="C88" s="1" t="s">
        <v>46</v>
      </c>
      <c r="D88" s="1" t="s">
        <v>47</v>
      </c>
      <c r="E88" s="1">
        <v>14</v>
      </c>
      <c r="F88" s="1" t="s">
        <v>15</v>
      </c>
      <c r="G88" s="1">
        <v>1987</v>
      </c>
      <c r="H88" s="1">
        <v>1</v>
      </c>
      <c r="I88" s="1">
        <v>3</v>
      </c>
      <c r="J88" s="1">
        <v>0</v>
      </c>
      <c r="K88" s="1">
        <v>3</v>
      </c>
      <c r="L88" s="1">
        <v>3</v>
      </c>
      <c r="M88" s="3">
        <v>1227505</v>
      </c>
      <c r="N88" s="2">
        <f t="shared" si="1"/>
        <v>89.35939161143946</v>
      </c>
      <c r="O88" s="1">
        <v>1042082</v>
      </c>
      <c r="P88" s="1">
        <v>1096891</v>
      </c>
      <c r="Q88" s="1">
        <f>2284+3994</f>
        <v>6278</v>
      </c>
      <c r="R88" s="1">
        <f>Q88/O88*100</f>
        <v>0.6024477920163672</v>
      </c>
    </row>
    <row r="89" spans="1:18" ht="12.75" customHeight="1">
      <c r="A89" s="1" t="s">
        <v>23</v>
      </c>
      <c r="B89" s="5" t="s">
        <v>93</v>
      </c>
      <c r="C89" s="1" t="s">
        <v>46</v>
      </c>
      <c r="D89" s="1" t="s">
        <v>47</v>
      </c>
      <c r="E89" s="1">
        <v>5</v>
      </c>
      <c r="F89" s="1" t="s">
        <v>18</v>
      </c>
      <c r="G89" s="1">
        <v>1992</v>
      </c>
      <c r="H89" s="1">
        <v>1</v>
      </c>
      <c r="I89" s="1">
        <v>3</v>
      </c>
      <c r="J89" s="1">
        <v>0</v>
      </c>
      <c r="K89" s="1">
        <v>3</v>
      </c>
      <c r="L89" s="1">
        <v>3</v>
      </c>
      <c r="M89" s="1">
        <v>1247011</v>
      </c>
      <c r="N89" s="2">
        <f t="shared" si="1"/>
        <v>87.76795072377068</v>
      </c>
      <c r="O89" s="1">
        <v>1045113</v>
      </c>
      <c r="P89" s="1">
        <v>1094476</v>
      </c>
      <c r="Q89" s="1">
        <v>0</v>
      </c>
      <c r="R89" s="1">
        <v>0</v>
      </c>
    </row>
    <row r="90" spans="1:18" ht="12.75" customHeight="1">
      <c r="A90" s="1" t="s">
        <v>23</v>
      </c>
      <c r="B90" s="1" t="s">
        <v>34</v>
      </c>
      <c r="C90" s="1" t="s">
        <v>25</v>
      </c>
      <c r="D90" s="1" t="s">
        <v>26</v>
      </c>
      <c r="E90" s="1">
        <v>3</v>
      </c>
      <c r="F90" s="1" t="s">
        <v>15</v>
      </c>
      <c r="G90" s="1">
        <v>1979</v>
      </c>
      <c r="H90" s="1">
        <v>0</v>
      </c>
      <c r="I90" s="1">
        <v>1</v>
      </c>
      <c r="J90" s="1">
        <v>1</v>
      </c>
      <c r="K90" s="1">
        <v>5</v>
      </c>
      <c r="L90" s="1">
        <v>2</v>
      </c>
      <c r="M90" s="1">
        <v>3587247</v>
      </c>
      <c r="N90" s="2">
        <f t="shared" si="1"/>
        <v>92.22743792105757</v>
      </c>
      <c r="O90" s="1">
        <v>3191314</v>
      </c>
      <c r="P90" s="1">
        <v>3308426</v>
      </c>
      <c r="Q90" s="1">
        <v>0</v>
      </c>
      <c r="R90" s="1">
        <v>0</v>
      </c>
    </row>
    <row r="91" spans="1:18" ht="12.75" customHeight="1">
      <c r="A91" s="1" t="s">
        <v>23</v>
      </c>
      <c r="B91" s="1" t="s">
        <v>34</v>
      </c>
      <c r="C91" s="1" t="s">
        <v>25</v>
      </c>
      <c r="D91" s="1" t="s">
        <v>26</v>
      </c>
      <c r="E91" s="1">
        <v>26</v>
      </c>
      <c r="F91" s="1" t="s">
        <v>15</v>
      </c>
      <c r="G91" s="1">
        <v>1983</v>
      </c>
      <c r="H91" s="1">
        <v>0</v>
      </c>
      <c r="I91" s="1">
        <v>1</v>
      </c>
      <c r="J91" s="1">
        <v>1</v>
      </c>
      <c r="K91" s="1">
        <v>5</v>
      </c>
      <c r="L91" s="1">
        <v>2</v>
      </c>
      <c r="M91" s="1">
        <v>3794489</v>
      </c>
      <c r="N91" s="2">
        <f t="shared" si="1"/>
        <v>89.63467808181814</v>
      </c>
      <c r="O91" s="1">
        <v>3217003</v>
      </c>
      <c r="P91" s="1">
        <v>3401178</v>
      </c>
      <c r="Q91" s="1">
        <v>2386</v>
      </c>
      <c r="R91" s="1">
        <f>Q91/O91*100</f>
        <v>0.07416841078482053</v>
      </c>
    </row>
    <row r="92" spans="1:18" ht="12.75" customHeight="1">
      <c r="A92" s="1" t="s">
        <v>23</v>
      </c>
      <c r="B92" s="1" t="s">
        <v>34</v>
      </c>
      <c r="C92" s="1" t="s">
        <v>25</v>
      </c>
      <c r="D92" s="1" t="s">
        <v>26</v>
      </c>
      <c r="E92" s="1">
        <v>14</v>
      </c>
      <c r="F92" s="1" t="s">
        <v>15</v>
      </c>
      <c r="G92" s="1">
        <v>1987</v>
      </c>
      <c r="H92" s="1">
        <v>0</v>
      </c>
      <c r="I92" s="1">
        <v>1</v>
      </c>
      <c r="J92" s="1">
        <v>1</v>
      </c>
      <c r="K92" s="1">
        <v>5</v>
      </c>
      <c r="L92" s="1">
        <v>2</v>
      </c>
      <c r="M92" s="3">
        <v>3928525</v>
      </c>
      <c r="N92" s="2">
        <f t="shared" si="1"/>
        <v>90.92389637332077</v>
      </c>
      <c r="O92" s="1">
        <v>3421674</v>
      </c>
      <c r="P92" s="1">
        <v>3571968</v>
      </c>
      <c r="Q92" s="1">
        <v>16631</v>
      </c>
      <c r="R92" s="1">
        <f>Q92/O92*100</f>
        <v>0.4860486416882497</v>
      </c>
    </row>
    <row r="93" spans="1:18" ht="12.75" customHeight="1">
      <c r="A93" s="1" t="s">
        <v>23</v>
      </c>
      <c r="B93" s="1" t="s">
        <v>34</v>
      </c>
      <c r="C93" s="1" t="s">
        <v>25</v>
      </c>
      <c r="D93" s="1" t="s">
        <v>26</v>
      </c>
      <c r="E93" s="1">
        <v>5</v>
      </c>
      <c r="F93" s="1" t="s">
        <v>18</v>
      </c>
      <c r="G93" s="1">
        <v>1992</v>
      </c>
      <c r="H93" s="1">
        <v>0</v>
      </c>
      <c r="I93" s="1">
        <v>1</v>
      </c>
      <c r="J93" s="1">
        <v>1</v>
      </c>
      <c r="K93" s="1">
        <v>4</v>
      </c>
      <c r="L93" s="1">
        <v>2</v>
      </c>
      <c r="M93" s="1">
        <v>4183205</v>
      </c>
      <c r="N93" s="2">
        <f t="shared" si="1"/>
        <v>88.63192217450495</v>
      </c>
      <c r="O93" s="1">
        <v>3523119</v>
      </c>
      <c r="P93" s="1">
        <v>3707655</v>
      </c>
      <c r="Q93" s="1">
        <v>20364</v>
      </c>
      <c r="R93" s="1">
        <f>Q93/O93*100</f>
        <v>0.5780105639349679</v>
      </c>
    </row>
    <row r="94" spans="1:18" ht="12.75" customHeight="1">
      <c r="A94" s="1" t="s">
        <v>23</v>
      </c>
      <c r="B94" s="1" t="s">
        <v>34</v>
      </c>
      <c r="C94" s="1" t="s">
        <v>25</v>
      </c>
      <c r="D94" s="1" t="s">
        <v>26</v>
      </c>
      <c r="E94" s="1">
        <v>27</v>
      </c>
      <c r="F94" s="1" t="s">
        <v>17</v>
      </c>
      <c r="G94" s="1">
        <v>1994</v>
      </c>
      <c r="H94" s="1">
        <v>0</v>
      </c>
      <c r="I94" s="1">
        <v>2</v>
      </c>
      <c r="J94" s="1">
        <v>1</v>
      </c>
      <c r="K94" s="1">
        <v>4</v>
      </c>
      <c r="L94" s="1">
        <v>2</v>
      </c>
      <c r="M94" s="1">
        <v>4375845</v>
      </c>
      <c r="N94" s="2">
        <f t="shared" si="1"/>
        <v>88.19976484541843</v>
      </c>
      <c r="O94" s="1">
        <v>3663981</v>
      </c>
      <c r="P94" s="1">
        <v>3859485</v>
      </c>
      <c r="Q94" s="1">
        <v>0</v>
      </c>
      <c r="R94" s="1">
        <v>0</v>
      </c>
    </row>
    <row r="95" spans="1:18" ht="12.75" customHeight="1">
      <c r="A95" s="1" t="s">
        <v>23</v>
      </c>
      <c r="B95" s="1" t="s">
        <v>34</v>
      </c>
      <c r="C95" s="1" t="s">
        <v>25</v>
      </c>
      <c r="D95" s="1" t="s">
        <v>26</v>
      </c>
      <c r="E95" s="1">
        <v>21</v>
      </c>
      <c r="F95" s="1" t="s">
        <v>18</v>
      </c>
      <c r="G95" s="1">
        <v>1996</v>
      </c>
      <c r="H95" s="1">
        <v>1</v>
      </c>
      <c r="I95" s="1">
        <v>4</v>
      </c>
      <c r="J95" s="1">
        <v>1</v>
      </c>
      <c r="K95" s="1">
        <v>4</v>
      </c>
      <c r="L95" s="1">
        <v>2</v>
      </c>
      <c r="M95" s="1">
        <v>4433163</v>
      </c>
      <c r="N95" s="2">
        <f aca="true" t="shared" si="4" ref="N95:N158">P95/M95*100</f>
        <v>85.79222103947002</v>
      </c>
      <c r="O95" s="1">
        <v>3597645</v>
      </c>
      <c r="P95" s="1">
        <v>3803309</v>
      </c>
      <c r="Q95" s="1">
        <v>0</v>
      </c>
      <c r="R95" s="1">
        <v>0</v>
      </c>
    </row>
    <row r="96" spans="1:18" ht="12.75" customHeight="1">
      <c r="A96" s="1" t="s">
        <v>23</v>
      </c>
      <c r="B96" s="1" t="s">
        <v>34</v>
      </c>
      <c r="C96" s="1" t="s">
        <v>25</v>
      </c>
      <c r="D96" s="1" t="s">
        <v>26</v>
      </c>
      <c r="E96" s="1">
        <v>13</v>
      </c>
      <c r="F96" s="1" t="s">
        <v>16</v>
      </c>
      <c r="G96" s="1">
        <v>2001</v>
      </c>
      <c r="H96" s="1">
        <v>0</v>
      </c>
      <c r="I96" s="1">
        <v>2</v>
      </c>
      <c r="J96" s="1">
        <v>1</v>
      </c>
      <c r="K96" s="1">
        <v>6</v>
      </c>
      <c r="L96" s="1">
        <v>1</v>
      </c>
      <c r="M96" s="1">
        <v>4502661</v>
      </c>
      <c r="N96" s="2">
        <f t="shared" si="4"/>
        <v>81.56940973348871</v>
      </c>
      <c r="O96" s="1">
        <v>3483146</v>
      </c>
      <c r="P96" s="1">
        <v>3672794</v>
      </c>
      <c r="Q96" s="1">
        <v>3007</v>
      </c>
      <c r="R96" s="1">
        <f>Q96/O96*100</f>
        <v>0.08633000167090327</v>
      </c>
    </row>
    <row r="97" spans="1:18" ht="12.75" customHeight="1">
      <c r="A97" s="1" t="s">
        <v>23</v>
      </c>
      <c r="B97" s="1" t="s">
        <v>34</v>
      </c>
      <c r="C97" s="1" t="s">
        <v>25</v>
      </c>
      <c r="D97" s="1" t="s">
        <v>26</v>
      </c>
      <c r="E97" s="1">
        <v>9</v>
      </c>
      <c r="F97" s="1" t="s">
        <v>18</v>
      </c>
      <c r="G97" s="1">
        <v>2006</v>
      </c>
      <c r="H97" s="1">
        <v>0</v>
      </c>
      <c r="I97" s="1">
        <v>2</v>
      </c>
      <c r="J97" s="1">
        <v>1</v>
      </c>
      <c r="K97" s="1">
        <v>6</v>
      </c>
      <c r="L97" s="1">
        <v>1</v>
      </c>
      <c r="M97" s="1">
        <v>4395508</v>
      </c>
      <c r="N97" s="2">
        <f t="shared" si="4"/>
        <v>84.83344814751787</v>
      </c>
      <c r="O97" s="1">
        <v>3643186</v>
      </c>
      <c r="P97" s="1">
        <v>3728861</v>
      </c>
      <c r="Q97" s="1">
        <f>6183+3216</f>
        <v>9399</v>
      </c>
      <c r="R97" s="1">
        <f>Q97/O97*100</f>
        <v>0.25798847492277366</v>
      </c>
    </row>
    <row r="98" spans="1:18" ht="12.75" customHeight="1">
      <c r="A98" s="1" t="s">
        <v>23</v>
      </c>
      <c r="B98" s="1" t="s">
        <v>34</v>
      </c>
      <c r="C98" s="1" t="s">
        <v>25</v>
      </c>
      <c r="D98" s="1" t="s">
        <v>26</v>
      </c>
      <c r="E98" s="1">
        <v>13</v>
      </c>
      <c r="F98" s="1" t="s">
        <v>18</v>
      </c>
      <c r="G98" s="1">
        <v>2008</v>
      </c>
      <c r="H98" s="1">
        <v>0</v>
      </c>
      <c r="I98" s="1">
        <v>2</v>
      </c>
      <c r="J98" s="1">
        <v>1</v>
      </c>
      <c r="K98" s="1">
        <v>6</v>
      </c>
      <c r="L98" s="1">
        <v>2</v>
      </c>
      <c r="M98" s="1">
        <v>4423902</v>
      </c>
      <c r="N98" s="2">
        <f t="shared" si="4"/>
        <v>81.2794677639785</v>
      </c>
      <c r="O98" s="1">
        <v>3470819</v>
      </c>
      <c r="P98" s="1">
        <v>3595724</v>
      </c>
      <c r="Q98" s="1">
        <v>0</v>
      </c>
      <c r="R98" s="1">
        <v>0</v>
      </c>
    </row>
    <row r="99" spans="1:18" ht="12.75" customHeight="1">
      <c r="A99" s="1" t="s">
        <v>23</v>
      </c>
      <c r="B99" s="5" t="s">
        <v>34</v>
      </c>
      <c r="C99" s="1" t="s">
        <v>28</v>
      </c>
      <c r="D99" s="1" t="s">
        <v>29</v>
      </c>
      <c r="E99" s="1">
        <v>9</v>
      </c>
      <c r="F99" s="1" t="s">
        <v>18</v>
      </c>
      <c r="G99" s="1">
        <v>2006</v>
      </c>
      <c r="H99" s="1">
        <v>0</v>
      </c>
      <c r="I99" s="1">
        <v>1</v>
      </c>
      <c r="J99" s="1">
        <v>1</v>
      </c>
      <c r="K99" s="1">
        <v>4</v>
      </c>
      <c r="M99" s="1">
        <v>4395508</v>
      </c>
      <c r="N99" s="2">
        <f t="shared" si="4"/>
        <v>84.83344814751787</v>
      </c>
      <c r="O99" s="1">
        <v>3643186</v>
      </c>
      <c r="P99" s="1">
        <v>3728861</v>
      </c>
      <c r="Q99" s="1">
        <v>0</v>
      </c>
      <c r="R99" s="1">
        <v>0</v>
      </c>
    </row>
    <row r="100" spans="1:18" ht="12.75" customHeight="1">
      <c r="A100" s="1" t="s">
        <v>23</v>
      </c>
      <c r="B100" s="5" t="s">
        <v>34</v>
      </c>
      <c r="C100" s="1" t="s">
        <v>28</v>
      </c>
      <c r="D100" s="1" t="s">
        <v>29</v>
      </c>
      <c r="E100" s="1">
        <v>13</v>
      </c>
      <c r="F100" s="1" t="s">
        <v>18</v>
      </c>
      <c r="G100" s="1">
        <v>2008</v>
      </c>
      <c r="H100" s="1">
        <v>0</v>
      </c>
      <c r="I100" s="1">
        <v>1</v>
      </c>
      <c r="J100" s="1">
        <v>1</v>
      </c>
      <c r="K100" s="1">
        <v>4</v>
      </c>
      <c r="M100" s="1">
        <v>4423902</v>
      </c>
      <c r="N100" s="2">
        <f t="shared" si="4"/>
        <v>81.2794677639785</v>
      </c>
      <c r="O100" s="1">
        <v>3470819</v>
      </c>
      <c r="P100" s="1">
        <v>3595724</v>
      </c>
      <c r="Q100" s="1">
        <f>6811+3889</f>
        <v>10700</v>
      </c>
      <c r="R100" s="1">
        <f>Q100/O100*100</f>
        <v>0.30828458643334616</v>
      </c>
    </row>
    <row r="101" spans="1:18" ht="12.75" customHeight="1">
      <c r="A101" s="1" t="s">
        <v>23</v>
      </c>
      <c r="B101" s="5" t="s">
        <v>34</v>
      </c>
      <c r="C101" s="1" t="s">
        <v>46</v>
      </c>
      <c r="D101" s="1" t="s">
        <v>47</v>
      </c>
      <c r="E101" s="1">
        <v>26</v>
      </c>
      <c r="F101" s="1" t="s">
        <v>15</v>
      </c>
      <c r="G101" s="1">
        <v>1983</v>
      </c>
      <c r="H101" s="1">
        <v>1</v>
      </c>
      <c r="I101" s="1">
        <v>3</v>
      </c>
      <c r="J101" s="1">
        <v>0</v>
      </c>
      <c r="K101" s="1">
        <v>3</v>
      </c>
      <c r="L101" s="1">
        <v>3</v>
      </c>
      <c r="M101" s="1">
        <v>464992</v>
      </c>
      <c r="N101" s="2">
        <f t="shared" si="4"/>
        <v>85.60147271350905</v>
      </c>
      <c r="O101" s="1">
        <v>372108</v>
      </c>
      <c r="P101" s="1">
        <v>398040</v>
      </c>
      <c r="Q101" s="1">
        <v>0</v>
      </c>
      <c r="R101" s="1">
        <v>0</v>
      </c>
    </row>
    <row r="102" spans="1:18" ht="12.75" customHeight="1">
      <c r="A102" s="1" t="s">
        <v>23</v>
      </c>
      <c r="B102" s="5" t="s">
        <v>34</v>
      </c>
      <c r="C102" s="1" t="s">
        <v>46</v>
      </c>
      <c r="D102" s="1" t="s">
        <v>47</v>
      </c>
      <c r="E102" s="1">
        <v>14</v>
      </c>
      <c r="F102" s="1" t="s">
        <v>15</v>
      </c>
      <c r="G102" s="1">
        <v>1987</v>
      </c>
      <c r="H102" s="1">
        <v>1</v>
      </c>
      <c r="I102" s="1">
        <v>3</v>
      </c>
      <c r="J102" s="1">
        <v>0</v>
      </c>
      <c r="K102" s="1">
        <v>3</v>
      </c>
      <c r="L102" s="1">
        <v>3</v>
      </c>
      <c r="M102" s="3">
        <v>484534</v>
      </c>
      <c r="N102" s="2">
        <f t="shared" si="4"/>
        <v>85.11518283546665</v>
      </c>
      <c r="O102" s="1">
        <v>386998</v>
      </c>
      <c r="P102" s="1">
        <v>412412</v>
      </c>
      <c r="Q102" s="1">
        <v>4062</v>
      </c>
      <c r="R102" s="1">
        <f>Q102/O102*100</f>
        <v>1.0496178274823127</v>
      </c>
    </row>
    <row r="103" spans="1:18" ht="12.75" customHeight="1">
      <c r="A103" s="1" t="s">
        <v>23</v>
      </c>
      <c r="B103" s="5" t="s">
        <v>34</v>
      </c>
      <c r="C103" s="1" t="s">
        <v>46</v>
      </c>
      <c r="D103" s="1" t="s">
        <v>47</v>
      </c>
      <c r="E103" s="1">
        <v>5</v>
      </c>
      <c r="F103" s="1" t="s">
        <v>18</v>
      </c>
      <c r="G103" s="1">
        <v>1992</v>
      </c>
      <c r="H103" s="1">
        <v>1</v>
      </c>
      <c r="I103" s="1">
        <v>3</v>
      </c>
      <c r="J103" s="1">
        <v>0</v>
      </c>
      <c r="K103" s="1">
        <v>3</v>
      </c>
      <c r="L103" s="1">
        <v>3</v>
      </c>
      <c r="M103" s="1">
        <v>504370</v>
      </c>
      <c r="N103" s="2">
        <f t="shared" si="4"/>
        <v>82.76443880484565</v>
      </c>
      <c r="O103" s="1">
        <v>384172</v>
      </c>
      <c r="P103" s="1">
        <v>417439</v>
      </c>
      <c r="Q103" s="1">
        <v>0</v>
      </c>
      <c r="R103" s="1">
        <v>0</v>
      </c>
    </row>
    <row r="104" spans="1:18" ht="12.75" customHeight="1">
      <c r="A104" s="1" t="s">
        <v>23</v>
      </c>
      <c r="B104" s="1" t="s">
        <v>35</v>
      </c>
      <c r="C104" s="1" t="s">
        <v>25</v>
      </c>
      <c r="D104" s="1" t="s">
        <v>26</v>
      </c>
      <c r="E104" s="1">
        <v>3</v>
      </c>
      <c r="F104" s="1" t="s">
        <v>15</v>
      </c>
      <c r="G104" s="1">
        <v>1979</v>
      </c>
      <c r="H104" s="1">
        <v>0</v>
      </c>
      <c r="I104" s="1">
        <v>1</v>
      </c>
      <c r="J104" s="1">
        <v>1</v>
      </c>
      <c r="K104" s="1">
        <v>5</v>
      </c>
      <c r="L104" s="1">
        <v>2</v>
      </c>
      <c r="M104" s="1">
        <v>1475778</v>
      </c>
      <c r="N104" s="2">
        <f t="shared" si="4"/>
        <v>92.46817610778857</v>
      </c>
      <c r="O104" s="1">
        <v>1303875</v>
      </c>
      <c r="P104" s="1">
        <v>1364625</v>
      </c>
      <c r="Q104" s="1">
        <v>0</v>
      </c>
      <c r="R104" s="1">
        <v>0</v>
      </c>
    </row>
    <row r="105" spans="1:18" ht="12.75" customHeight="1">
      <c r="A105" s="1" t="s">
        <v>23</v>
      </c>
      <c r="B105" s="1" t="s">
        <v>35</v>
      </c>
      <c r="C105" s="1" t="s">
        <v>25</v>
      </c>
      <c r="D105" s="1" t="s">
        <v>26</v>
      </c>
      <c r="E105" s="1">
        <v>26</v>
      </c>
      <c r="F105" s="1" t="s">
        <v>15</v>
      </c>
      <c r="G105" s="1">
        <v>1983</v>
      </c>
      <c r="H105" s="1">
        <v>0</v>
      </c>
      <c r="I105" s="1">
        <v>1</v>
      </c>
      <c r="J105" s="1">
        <v>1</v>
      </c>
      <c r="K105" s="1">
        <v>5</v>
      </c>
      <c r="L105" s="1">
        <v>2</v>
      </c>
      <c r="M105" s="1">
        <v>1483188</v>
      </c>
      <c r="N105" s="2">
        <f t="shared" si="4"/>
        <v>90.15451851012818</v>
      </c>
      <c r="O105" s="1">
        <v>1249110</v>
      </c>
      <c r="P105" s="1">
        <v>1337161</v>
      </c>
      <c r="Q105" s="1">
        <v>1990</v>
      </c>
      <c r="R105" s="1">
        <f aca="true" t="shared" si="5" ref="R105:R132">Q105/O105*100</f>
        <v>0.15931343116298805</v>
      </c>
    </row>
    <row r="106" spans="1:18" ht="12.75" customHeight="1">
      <c r="A106" s="1" t="s">
        <v>23</v>
      </c>
      <c r="B106" s="1" t="s">
        <v>35</v>
      </c>
      <c r="C106" s="1" t="s">
        <v>25</v>
      </c>
      <c r="D106" s="1" t="s">
        <v>26</v>
      </c>
      <c r="E106" s="1">
        <v>14</v>
      </c>
      <c r="F106" s="1" t="s">
        <v>15</v>
      </c>
      <c r="G106" s="1">
        <v>1987</v>
      </c>
      <c r="H106" s="1">
        <v>0</v>
      </c>
      <c r="I106" s="1">
        <v>1</v>
      </c>
      <c r="J106" s="1">
        <v>1</v>
      </c>
      <c r="K106" s="1">
        <v>5</v>
      </c>
      <c r="L106" s="1">
        <v>2</v>
      </c>
      <c r="M106" s="3">
        <v>1490491</v>
      </c>
      <c r="N106" s="2">
        <f t="shared" si="4"/>
        <v>89.39222041595688</v>
      </c>
      <c r="O106" s="1">
        <v>1261363</v>
      </c>
      <c r="P106" s="1">
        <v>1332383</v>
      </c>
      <c r="Q106" s="1">
        <v>15995</v>
      </c>
      <c r="R106" s="1">
        <f t="shared" si="5"/>
        <v>1.2680727118204673</v>
      </c>
    </row>
    <row r="107" spans="1:18" ht="12.75" customHeight="1">
      <c r="A107" s="1" t="s">
        <v>23</v>
      </c>
      <c r="B107" s="1" t="s">
        <v>35</v>
      </c>
      <c r="C107" s="1" t="s">
        <v>25</v>
      </c>
      <c r="D107" s="1" t="s">
        <v>26</v>
      </c>
      <c r="E107" s="1">
        <v>5</v>
      </c>
      <c r="F107" s="1" t="s">
        <v>18</v>
      </c>
      <c r="G107" s="1">
        <v>1992</v>
      </c>
      <c r="H107" s="1">
        <v>0</v>
      </c>
      <c r="I107" s="1">
        <v>2</v>
      </c>
      <c r="J107" s="1">
        <v>1</v>
      </c>
      <c r="K107" s="1">
        <v>4</v>
      </c>
      <c r="L107" s="1">
        <v>2</v>
      </c>
      <c r="M107" s="1">
        <v>1489397</v>
      </c>
      <c r="N107" s="2">
        <f t="shared" si="4"/>
        <v>87.19992050474119</v>
      </c>
      <c r="O107" s="1">
        <v>1235193</v>
      </c>
      <c r="P107" s="1">
        <v>1298753</v>
      </c>
      <c r="Q107" s="1">
        <v>175973</v>
      </c>
      <c r="R107" s="1">
        <f t="shared" si="5"/>
        <v>14.24659951926541</v>
      </c>
    </row>
    <row r="108" spans="1:18" ht="12.75" customHeight="1">
      <c r="A108" s="1" t="s">
        <v>23</v>
      </c>
      <c r="B108" s="1" t="s">
        <v>35</v>
      </c>
      <c r="C108" s="1" t="s">
        <v>25</v>
      </c>
      <c r="D108" s="1" t="s">
        <v>26</v>
      </c>
      <c r="E108" s="1">
        <v>27</v>
      </c>
      <c r="F108" s="1" t="s">
        <v>17</v>
      </c>
      <c r="G108" s="1">
        <v>1994</v>
      </c>
      <c r="H108" s="1">
        <v>0</v>
      </c>
      <c r="I108" s="1">
        <v>2</v>
      </c>
      <c r="J108" s="1">
        <v>1</v>
      </c>
      <c r="K108" s="1">
        <v>4</v>
      </c>
      <c r="L108" s="1">
        <v>2</v>
      </c>
      <c r="M108" s="1">
        <v>1486596</v>
      </c>
      <c r="N108" s="2">
        <f t="shared" si="4"/>
        <v>87.00581731687694</v>
      </c>
      <c r="O108" s="1">
        <v>1228488</v>
      </c>
      <c r="P108" s="1">
        <v>1293425</v>
      </c>
      <c r="Q108" s="1">
        <v>140132</v>
      </c>
      <c r="R108" s="1">
        <f t="shared" si="5"/>
        <v>11.406867629150632</v>
      </c>
    </row>
    <row r="109" spans="1:18" ht="12.75" customHeight="1">
      <c r="A109" s="1" t="s">
        <v>23</v>
      </c>
      <c r="B109" s="1" t="s">
        <v>35</v>
      </c>
      <c r="C109" s="1" t="s">
        <v>25</v>
      </c>
      <c r="D109" s="1" t="s">
        <v>26</v>
      </c>
      <c r="E109" s="1">
        <v>21</v>
      </c>
      <c r="F109" s="1" t="s">
        <v>18</v>
      </c>
      <c r="G109" s="1">
        <v>1996</v>
      </c>
      <c r="H109" s="1">
        <v>1</v>
      </c>
      <c r="I109" s="1">
        <v>4</v>
      </c>
      <c r="J109" s="1">
        <v>1</v>
      </c>
      <c r="K109" s="1">
        <v>4</v>
      </c>
      <c r="L109" s="1">
        <v>2</v>
      </c>
      <c r="M109" s="1">
        <v>1471089</v>
      </c>
      <c r="N109" s="2">
        <f t="shared" si="4"/>
        <v>84.03441260182083</v>
      </c>
      <c r="O109" s="1">
        <v>1167946</v>
      </c>
      <c r="P109" s="1">
        <v>1236221</v>
      </c>
      <c r="Q109" s="1">
        <v>119171</v>
      </c>
      <c r="R109" s="1">
        <f t="shared" si="5"/>
        <v>10.203468311034928</v>
      </c>
    </row>
    <row r="110" spans="1:18" ht="12.75" customHeight="1">
      <c r="A110" s="1" t="s">
        <v>23</v>
      </c>
      <c r="B110" s="1" t="s">
        <v>35</v>
      </c>
      <c r="C110" s="1" t="s">
        <v>25</v>
      </c>
      <c r="D110" s="1" t="s">
        <v>26</v>
      </c>
      <c r="E110" s="1">
        <v>13</v>
      </c>
      <c r="F110" s="1" t="s">
        <v>16</v>
      </c>
      <c r="G110" s="1">
        <v>2001</v>
      </c>
      <c r="H110" s="1">
        <v>0</v>
      </c>
      <c r="I110" s="1">
        <v>2</v>
      </c>
      <c r="J110" s="1">
        <v>1</v>
      </c>
      <c r="K110" s="1">
        <v>6</v>
      </c>
      <c r="L110" s="1">
        <v>1</v>
      </c>
      <c r="M110" s="1">
        <v>1426511</v>
      </c>
      <c r="N110" s="2">
        <f t="shared" si="4"/>
        <v>82.07206253579538</v>
      </c>
      <c r="O110" s="1">
        <v>1106323</v>
      </c>
      <c r="P110" s="1">
        <v>1170767</v>
      </c>
      <c r="Q110" s="1">
        <v>43276</v>
      </c>
      <c r="R110" s="1">
        <f t="shared" si="5"/>
        <v>3.9116966744793342</v>
      </c>
    </row>
    <row r="111" spans="1:18" ht="12.75" customHeight="1">
      <c r="A111" s="1" t="s">
        <v>23</v>
      </c>
      <c r="B111" s="1" t="s">
        <v>35</v>
      </c>
      <c r="C111" s="1" t="s">
        <v>25</v>
      </c>
      <c r="D111" s="1" t="s">
        <v>26</v>
      </c>
      <c r="E111" s="1">
        <v>9</v>
      </c>
      <c r="F111" s="1" t="s">
        <v>18</v>
      </c>
      <c r="G111" s="1">
        <v>2006</v>
      </c>
      <c r="H111" s="1">
        <v>0</v>
      </c>
      <c r="I111" s="1">
        <v>2</v>
      </c>
      <c r="J111" s="1">
        <v>1</v>
      </c>
      <c r="K111" s="1">
        <v>6</v>
      </c>
      <c r="L111" s="1">
        <v>1</v>
      </c>
      <c r="M111" s="1">
        <v>1335980</v>
      </c>
      <c r="N111" s="2">
        <f t="shared" si="4"/>
        <v>83.45312055569694</v>
      </c>
      <c r="O111" s="1">
        <v>1089212</v>
      </c>
      <c r="P111" s="1">
        <v>1114917</v>
      </c>
      <c r="Q111" s="1">
        <v>40350</v>
      </c>
      <c r="R111" s="1">
        <f t="shared" si="5"/>
        <v>3.704512987370686</v>
      </c>
    </row>
    <row r="112" spans="1:18" ht="12.75" customHeight="1">
      <c r="A112" s="1" t="s">
        <v>23</v>
      </c>
      <c r="B112" s="1" t="s">
        <v>35</v>
      </c>
      <c r="C112" s="1" t="s">
        <v>25</v>
      </c>
      <c r="D112" s="1" t="s">
        <v>26</v>
      </c>
      <c r="E112" s="1">
        <v>13</v>
      </c>
      <c r="F112" s="1" t="s">
        <v>18</v>
      </c>
      <c r="G112" s="1">
        <v>2008</v>
      </c>
      <c r="H112" s="1">
        <v>0</v>
      </c>
      <c r="I112" s="1">
        <v>2</v>
      </c>
      <c r="J112" s="1">
        <v>1</v>
      </c>
      <c r="K112" s="1">
        <v>6</v>
      </c>
      <c r="L112" s="1">
        <v>2</v>
      </c>
      <c r="M112" s="1">
        <v>1319773</v>
      </c>
      <c r="N112" s="2">
        <f t="shared" si="4"/>
        <v>78.00098956411443</v>
      </c>
      <c r="O112" s="1">
        <v>999933</v>
      </c>
      <c r="P112" s="1">
        <v>1029436</v>
      </c>
      <c r="Q112" s="1">
        <v>68379</v>
      </c>
      <c r="R112" s="1">
        <f t="shared" si="5"/>
        <v>6.83835816999739</v>
      </c>
    </row>
    <row r="113" spans="1:18" ht="12.75" customHeight="1">
      <c r="A113" s="1" t="s">
        <v>23</v>
      </c>
      <c r="B113" s="5" t="s">
        <v>35</v>
      </c>
      <c r="C113" s="1" t="s">
        <v>46</v>
      </c>
      <c r="D113" s="1" t="s">
        <v>47</v>
      </c>
      <c r="E113" s="1">
        <v>18</v>
      </c>
      <c r="F113" s="1" t="s">
        <v>18</v>
      </c>
      <c r="G113" s="1">
        <v>1948</v>
      </c>
      <c r="H113" s="1">
        <v>0</v>
      </c>
      <c r="I113" s="1">
        <v>1</v>
      </c>
      <c r="M113" s="1">
        <v>1107816</v>
      </c>
      <c r="N113" s="2">
        <f t="shared" si="4"/>
        <v>91.51944005141648</v>
      </c>
      <c r="O113" s="1">
        <v>995541</v>
      </c>
      <c r="P113" s="1">
        <v>1013867</v>
      </c>
      <c r="Q113" s="1">
        <v>0</v>
      </c>
      <c r="R113" s="1">
        <f t="shared" si="5"/>
        <v>0</v>
      </c>
    </row>
    <row r="114" spans="1:18" ht="12.75" customHeight="1">
      <c r="A114" s="1" t="s">
        <v>23</v>
      </c>
      <c r="B114" s="5" t="s">
        <v>35</v>
      </c>
      <c r="C114" s="1" t="s">
        <v>46</v>
      </c>
      <c r="D114" s="1" t="s">
        <v>47</v>
      </c>
      <c r="E114" s="1">
        <v>7</v>
      </c>
      <c r="F114" s="1" t="s">
        <v>15</v>
      </c>
      <c r="G114" s="1">
        <v>1953</v>
      </c>
      <c r="H114" s="1">
        <v>0</v>
      </c>
      <c r="I114" s="1">
        <v>1</v>
      </c>
      <c r="M114" s="1">
        <v>1152925</v>
      </c>
      <c r="N114" s="2">
        <f t="shared" si="4"/>
        <v>93.96951232734133</v>
      </c>
      <c r="O114" s="1">
        <v>1040906</v>
      </c>
      <c r="P114" s="1">
        <v>1083398</v>
      </c>
      <c r="Q114" s="1">
        <v>569</v>
      </c>
      <c r="R114" s="1">
        <f t="shared" si="5"/>
        <v>0.054663917779319164</v>
      </c>
    </row>
    <row r="115" spans="1:18" ht="12.75" customHeight="1">
      <c r="A115" s="1" t="s">
        <v>23</v>
      </c>
      <c r="B115" s="5" t="s">
        <v>35</v>
      </c>
      <c r="C115" s="1" t="s">
        <v>46</v>
      </c>
      <c r="D115" s="1" t="s">
        <v>47</v>
      </c>
      <c r="E115" s="1">
        <v>25</v>
      </c>
      <c r="F115" s="1" t="s">
        <v>16</v>
      </c>
      <c r="G115" s="1">
        <v>1958</v>
      </c>
      <c r="H115" s="1">
        <v>0</v>
      </c>
      <c r="I115" s="1">
        <v>1</v>
      </c>
      <c r="M115" s="1">
        <v>1228419</v>
      </c>
      <c r="N115" s="2">
        <f t="shared" si="4"/>
        <v>94.25383358609724</v>
      </c>
      <c r="O115" s="1">
        <v>1122147</v>
      </c>
      <c r="P115" s="1">
        <v>1157832</v>
      </c>
      <c r="Q115" s="1">
        <v>0</v>
      </c>
      <c r="R115" s="1">
        <f t="shared" si="5"/>
        <v>0</v>
      </c>
    </row>
    <row r="116" spans="1:18" ht="12.75" customHeight="1">
      <c r="A116" s="1" t="s">
        <v>23</v>
      </c>
      <c r="B116" s="5" t="s">
        <v>35</v>
      </c>
      <c r="C116" s="1" t="s">
        <v>46</v>
      </c>
      <c r="D116" s="1" t="s">
        <v>47</v>
      </c>
      <c r="E116" s="1">
        <v>28</v>
      </c>
      <c r="F116" s="1" t="s">
        <v>18</v>
      </c>
      <c r="G116" s="1">
        <v>1963</v>
      </c>
      <c r="H116" s="1">
        <v>0</v>
      </c>
      <c r="I116" s="1">
        <v>1</v>
      </c>
      <c r="M116" s="1">
        <v>1320593</v>
      </c>
      <c r="N116" s="2">
        <f t="shared" si="4"/>
        <v>94.02117079221229</v>
      </c>
      <c r="O116" s="1">
        <v>1201495</v>
      </c>
      <c r="P116" s="1">
        <v>1241637</v>
      </c>
      <c r="Q116" s="1">
        <v>0</v>
      </c>
      <c r="R116" s="1">
        <f t="shared" si="5"/>
        <v>0</v>
      </c>
    </row>
    <row r="117" spans="1:18" ht="12.75" customHeight="1">
      <c r="A117" s="1" t="s">
        <v>23</v>
      </c>
      <c r="B117" s="5" t="s">
        <v>35</v>
      </c>
      <c r="C117" s="1" t="s">
        <v>46</v>
      </c>
      <c r="D117" s="1" t="s">
        <v>47</v>
      </c>
      <c r="E117" s="1">
        <v>19</v>
      </c>
      <c r="F117" s="1" t="s">
        <v>16</v>
      </c>
      <c r="G117" s="1">
        <v>1968</v>
      </c>
      <c r="H117" s="1">
        <v>0</v>
      </c>
      <c r="I117" s="1">
        <v>1</v>
      </c>
      <c r="M117" s="1">
        <v>1365860</v>
      </c>
      <c r="N117" s="2">
        <f t="shared" si="4"/>
        <v>93.89044265151625</v>
      </c>
      <c r="O117" s="1">
        <v>1232808</v>
      </c>
      <c r="P117" s="1">
        <v>1282412</v>
      </c>
      <c r="Q117" s="1">
        <v>0</v>
      </c>
      <c r="R117" s="1">
        <f t="shared" si="5"/>
        <v>0</v>
      </c>
    </row>
    <row r="118" spans="1:18" ht="12.75" customHeight="1">
      <c r="A118" s="1" t="s">
        <v>23</v>
      </c>
      <c r="B118" s="5" t="s">
        <v>35</v>
      </c>
      <c r="C118" s="1" t="s">
        <v>46</v>
      </c>
      <c r="D118" s="1" t="s">
        <v>47</v>
      </c>
      <c r="E118" s="1">
        <v>7</v>
      </c>
      <c r="F118" s="1" t="s">
        <v>16</v>
      </c>
      <c r="G118" s="1">
        <v>1972</v>
      </c>
      <c r="H118" s="1">
        <v>0</v>
      </c>
      <c r="I118" s="1">
        <v>1</v>
      </c>
      <c r="J118" s="1">
        <v>0</v>
      </c>
      <c r="K118" s="1">
        <v>2</v>
      </c>
      <c r="L118" s="1">
        <v>2</v>
      </c>
      <c r="M118" s="1">
        <v>1393655</v>
      </c>
      <c r="N118" s="2">
        <f t="shared" si="4"/>
        <v>94.71583713329339</v>
      </c>
      <c r="O118" s="1">
        <v>1279455</v>
      </c>
      <c r="P118" s="1">
        <v>1320012</v>
      </c>
      <c r="Q118" s="1">
        <v>0</v>
      </c>
      <c r="R118" s="1">
        <f t="shared" si="5"/>
        <v>0</v>
      </c>
    </row>
    <row r="119" spans="1:18" ht="12.75" customHeight="1">
      <c r="A119" s="1" t="s">
        <v>23</v>
      </c>
      <c r="B119" s="5" t="s">
        <v>35</v>
      </c>
      <c r="C119" s="1" t="s">
        <v>46</v>
      </c>
      <c r="D119" s="1" t="s">
        <v>47</v>
      </c>
      <c r="E119" s="1">
        <v>20</v>
      </c>
      <c r="F119" s="1" t="s">
        <v>15</v>
      </c>
      <c r="G119" s="1">
        <v>1976</v>
      </c>
      <c r="H119" s="1">
        <v>0</v>
      </c>
      <c r="I119" s="1">
        <v>2</v>
      </c>
      <c r="J119" s="1">
        <v>0</v>
      </c>
      <c r="K119" s="1">
        <v>2</v>
      </c>
      <c r="L119" s="1">
        <v>2</v>
      </c>
      <c r="M119" s="1">
        <v>1455068</v>
      </c>
      <c r="N119" s="2">
        <f t="shared" si="4"/>
        <v>95.07947394898383</v>
      </c>
      <c r="O119" s="1">
        <v>1349548</v>
      </c>
      <c r="P119" s="1">
        <v>1383471</v>
      </c>
      <c r="Q119" s="1">
        <v>0</v>
      </c>
      <c r="R119" s="1">
        <f t="shared" si="5"/>
        <v>0</v>
      </c>
    </row>
    <row r="120" spans="1:18" ht="12.75" customHeight="1">
      <c r="A120" s="1" t="s">
        <v>23</v>
      </c>
      <c r="B120" s="5" t="s">
        <v>35</v>
      </c>
      <c r="C120" s="1" t="s">
        <v>46</v>
      </c>
      <c r="D120" s="1" t="s">
        <v>47</v>
      </c>
      <c r="E120" s="1">
        <v>3</v>
      </c>
      <c r="F120" s="1" t="s">
        <v>15</v>
      </c>
      <c r="G120" s="1">
        <v>1979</v>
      </c>
      <c r="H120" s="1">
        <v>1</v>
      </c>
      <c r="I120" s="1">
        <v>3</v>
      </c>
      <c r="J120" s="1">
        <v>0</v>
      </c>
      <c r="K120" s="1">
        <v>2</v>
      </c>
      <c r="L120" s="1">
        <v>3</v>
      </c>
      <c r="M120" s="1">
        <v>1475778</v>
      </c>
      <c r="N120" s="2">
        <f t="shared" si="4"/>
        <v>92.46817610778857</v>
      </c>
      <c r="O120" s="1">
        <v>1303875</v>
      </c>
      <c r="P120" s="1">
        <v>1364625</v>
      </c>
      <c r="Q120" s="1">
        <v>0</v>
      </c>
      <c r="R120" s="1">
        <f t="shared" si="5"/>
        <v>0</v>
      </c>
    </row>
    <row r="121" spans="1:18" ht="12.75" customHeight="1">
      <c r="A121" s="1" t="s">
        <v>23</v>
      </c>
      <c r="B121" s="5" t="s">
        <v>35</v>
      </c>
      <c r="C121" s="1" t="s">
        <v>46</v>
      </c>
      <c r="D121" s="1" t="s">
        <v>47</v>
      </c>
      <c r="E121" s="1">
        <v>26</v>
      </c>
      <c r="F121" s="1" t="s">
        <v>15</v>
      </c>
      <c r="G121" s="1">
        <v>1983</v>
      </c>
      <c r="H121" s="1">
        <v>1</v>
      </c>
      <c r="I121" s="1">
        <v>3</v>
      </c>
      <c r="J121" s="1">
        <v>0</v>
      </c>
      <c r="K121" s="1">
        <v>3</v>
      </c>
      <c r="L121" s="1">
        <v>3</v>
      </c>
      <c r="M121" s="1">
        <v>1483188</v>
      </c>
      <c r="N121" s="2">
        <f t="shared" si="4"/>
        <v>90.15451851012818</v>
      </c>
      <c r="O121" s="1">
        <v>1249110</v>
      </c>
      <c r="P121" s="1">
        <v>1337161</v>
      </c>
      <c r="Q121" s="1">
        <v>0</v>
      </c>
      <c r="R121" s="1">
        <f t="shared" si="5"/>
        <v>0</v>
      </c>
    </row>
    <row r="122" spans="1:18" ht="12.75" customHeight="1">
      <c r="A122" s="1" t="s">
        <v>23</v>
      </c>
      <c r="B122" s="5" t="s">
        <v>35</v>
      </c>
      <c r="C122" s="1" t="s">
        <v>46</v>
      </c>
      <c r="D122" s="1" t="s">
        <v>47</v>
      </c>
      <c r="E122" s="1">
        <v>14</v>
      </c>
      <c r="F122" s="1" t="s">
        <v>15</v>
      </c>
      <c r="G122" s="1">
        <v>1987</v>
      </c>
      <c r="H122" s="1">
        <v>1</v>
      </c>
      <c r="I122" s="1">
        <v>3</v>
      </c>
      <c r="J122" s="1">
        <v>0</v>
      </c>
      <c r="K122" s="1">
        <v>3</v>
      </c>
      <c r="L122" s="1">
        <v>3</v>
      </c>
      <c r="M122" s="3">
        <v>1490491</v>
      </c>
      <c r="N122" s="2">
        <f t="shared" si="4"/>
        <v>89.39222041595688</v>
      </c>
      <c r="O122" s="1">
        <v>1261363</v>
      </c>
      <c r="P122" s="1">
        <v>1332383</v>
      </c>
      <c r="Q122" s="1">
        <v>2644</v>
      </c>
      <c r="R122" s="1">
        <f t="shared" si="5"/>
        <v>0.20961452016588406</v>
      </c>
    </row>
    <row r="123" spans="1:18" ht="12.75" customHeight="1">
      <c r="A123" s="1" t="s">
        <v>23</v>
      </c>
      <c r="B123" s="5" t="s">
        <v>35</v>
      </c>
      <c r="C123" s="1" t="s">
        <v>46</v>
      </c>
      <c r="D123" s="1" t="s">
        <v>47</v>
      </c>
      <c r="E123" s="1">
        <v>5</v>
      </c>
      <c r="F123" s="1" t="s">
        <v>18</v>
      </c>
      <c r="G123" s="1">
        <v>1992</v>
      </c>
      <c r="H123" s="1">
        <v>1</v>
      </c>
      <c r="I123" s="1">
        <v>3</v>
      </c>
      <c r="J123" s="1">
        <v>0</v>
      </c>
      <c r="K123" s="1">
        <v>3</v>
      </c>
      <c r="L123" s="1">
        <v>3</v>
      </c>
      <c r="M123" s="1">
        <v>1489397</v>
      </c>
      <c r="N123" s="2">
        <f t="shared" si="4"/>
        <v>87.19992050474119</v>
      </c>
      <c r="O123" s="1">
        <v>1235193</v>
      </c>
      <c r="P123" s="1">
        <v>1298753</v>
      </c>
      <c r="Q123" s="1">
        <v>0</v>
      </c>
      <c r="R123" s="1">
        <f t="shared" si="5"/>
        <v>0</v>
      </c>
    </row>
    <row r="124" spans="1:18" ht="12.75" customHeight="1">
      <c r="A124" s="1" t="s">
        <v>23</v>
      </c>
      <c r="B124" s="1" t="s">
        <v>36</v>
      </c>
      <c r="C124" s="1" t="s">
        <v>25</v>
      </c>
      <c r="D124" s="1" t="s">
        <v>26</v>
      </c>
      <c r="E124" s="1">
        <v>3</v>
      </c>
      <c r="F124" s="1" t="s">
        <v>15</v>
      </c>
      <c r="G124" s="1">
        <v>1979</v>
      </c>
      <c r="H124" s="1">
        <v>0</v>
      </c>
      <c r="I124" s="1">
        <v>1</v>
      </c>
      <c r="J124" s="1">
        <v>1</v>
      </c>
      <c r="K124" s="1">
        <v>5</v>
      </c>
      <c r="L124" s="1">
        <v>2</v>
      </c>
      <c r="M124" s="1">
        <v>6581632</v>
      </c>
      <c r="N124" s="2">
        <f t="shared" si="4"/>
        <v>94.91940600750695</v>
      </c>
      <c r="O124" s="1">
        <v>6003260</v>
      </c>
      <c r="P124" s="1">
        <v>6247246</v>
      </c>
      <c r="Q124" s="1">
        <v>0</v>
      </c>
      <c r="R124" s="1">
        <f t="shared" si="5"/>
        <v>0</v>
      </c>
    </row>
    <row r="125" spans="1:18" ht="12.75" customHeight="1">
      <c r="A125" s="1" t="s">
        <v>23</v>
      </c>
      <c r="B125" s="1" t="s">
        <v>36</v>
      </c>
      <c r="C125" s="1" t="s">
        <v>25</v>
      </c>
      <c r="D125" s="1" t="s">
        <v>26</v>
      </c>
      <c r="E125" s="1">
        <v>26</v>
      </c>
      <c r="F125" s="1" t="s">
        <v>15</v>
      </c>
      <c r="G125" s="1">
        <v>1983</v>
      </c>
      <c r="H125" s="1">
        <v>0</v>
      </c>
      <c r="I125" s="1">
        <v>1</v>
      </c>
      <c r="J125" s="1">
        <v>1</v>
      </c>
      <c r="K125" s="1">
        <v>5</v>
      </c>
      <c r="L125" s="1">
        <v>2</v>
      </c>
      <c r="M125" s="1">
        <v>6816177</v>
      </c>
      <c r="N125" s="2">
        <f t="shared" si="4"/>
        <v>92.42510867895597</v>
      </c>
      <c r="O125" s="1">
        <v>5947799</v>
      </c>
      <c r="P125" s="1">
        <v>6299859</v>
      </c>
      <c r="Q125" s="1">
        <f>2871+2795+1566+857</f>
        <v>8089</v>
      </c>
      <c r="R125" s="1">
        <f t="shared" si="5"/>
        <v>0.1359998883620647</v>
      </c>
    </row>
    <row r="126" spans="1:18" ht="12.75" customHeight="1">
      <c r="A126" s="1" t="s">
        <v>23</v>
      </c>
      <c r="B126" s="1" t="s">
        <v>36</v>
      </c>
      <c r="C126" s="1" t="s">
        <v>25</v>
      </c>
      <c r="D126" s="1" t="s">
        <v>26</v>
      </c>
      <c r="E126" s="1">
        <v>14</v>
      </c>
      <c r="F126" s="1" t="s">
        <v>15</v>
      </c>
      <c r="G126" s="1">
        <v>1987</v>
      </c>
      <c r="H126" s="1">
        <v>0</v>
      </c>
      <c r="I126" s="1">
        <v>1</v>
      </c>
      <c r="J126" s="1">
        <v>1</v>
      </c>
      <c r="K126" s="1">
        <v>5</v>
      </c>
      <c r="L126" s="1">
        <v>2</v>
      </c>
      <c r="M126" s="3">
        <v>7094241</v>
      </c>
      <c r="N126" s="2">
        <f t="shared" si="4"/>
        <v>92.82794311611347</v>
      </c>
      <c r="O126" s="1">
        <v>6309759</v>
      </c>
      <c r="P126" s="1">
        <v>6585438</v>
      </c>
      <c r="Q126" s="1">
        <f>(21554+9290+15431+5255)+(52283+82010+51962)</f>
        <v>237785</v>
      </c>
      <c r="R126" s="1">
        <f t="shared" si="5"/>
        <v>3.768527450889963</v>
      </c>
    </row>
    <row r="127" spans="1:18" ht="12.75" customHeight="1">
      <c r="A127" s="1" t="s">
        <v>23</v>
      </c>
      <c r="B127" s="1" t="s">
        <v>36</v>
      </c>
      <c r="C127" s="1" t="s">
        <v>25</v>
      </c>
      <c r="D127" s="1" t="s">
        <v>26</v>
      </c>
      <c r="E127" s="1">
        <v>5</v>
      </c>
      <c r="F127" s="1" t="s">
        <v>18</v>
      </c>
      <c r="G127" s="1">
        <v>1992</v>
      </c>
      <c r="H127" s="1">
        <v>0</v>
      </c>
      <c r="I127" s="1">
        <v>2</v>
      </c>
      <c r="J127" s="1">
        <v>1</v>
      </c>
      <c r="K127" s="1">
        <v>4</v>
      </c>
      <c r="L127" s="1">
        <v>2</v>
      </c>
      <c r="M127" s="1">
        <v>7384231</v>
      </c>
      <c r="N127" s="2">
        <f t="shared" si="4"/>
        <v>92.1065443375214</v>
      </c>
      <c r="O127" s="1">
        <v>6518577</v>
      </c>
      <c r="P127" s="1">
        <v>6801360</v>
      </c>
      <c r="Q127" s="1">
        <f>653132+365310+364598+114560</f>
        <v>1497600</v>
      </c>
      <c r="R127" s="1">
        <f t="shared" si="5"/>
        <v>22.974339338171507</v>
      </c>
    </row>
    <row r="128" spans="1:18" ht="12.75" customHeight="1">
      <c r="A128" s="1" t="s">
        <v>23</v>
      </c>
      <c r="B128" s="1" t="s">
        <v>36</v>
      </c>
      <c r="C128" s="1" t="s">
        <v>25</v>
      </c>
      <c r="D128" s="1" t="s">
        <v>26</v>
      </c>
      <c r="E128" s="1">
        <v>27</v>
      </c>
      <c r="F128" s="1" t="s">
        <v>17</v>
      </c>
      <c r="G128" s="1">
        <v>1994</v>
      </c>
      <c r="H128" s="1">
        <v>0</v>
      </c>
      <c r="I128" s="1">
        <v>2</v>
      </c>
      <c r="J128" s="1">
        <v>1</v>
      </c>
      <c r="K128" s="1">
        <v>4</v>
      </c>
      <c r="L128" s="1">
        <v>2</v>
      </c>
      <c r="M128" s="1">
        <v>7467099</v>
      </c>
      <c r="N128" s="2">
        <f t="shared" si="4"/>
        <v>92.03260864761535</v>
      </c>
      <c r="O128" s="1">
        <v>6600588</v>
      </c>
      <c r="P128" s="1">
        <v>6872166</v>
      </c>
      <c r="Q128" s="1">
        <f>485952+782559+192333</f>
        <v>1460844</v>
      </c>
      <c r="R128" s="1">
        <f t="shared" si="5"/>
        <v>22.132028237484295</v>
      </c>
    </row>
    <row r="129" spans="1:18" ht="12.75" customHeight="1">
      <c r="A129" s="1" t="s">
        <v>23</v>
      </c>
      <c r="B129" s="1" t="s">
        <v>36</v>
      </c>
      <c r="C129" s="1" t="s">
        <v>25</v>
      </c>
      <c r="D129" s="1" t="s">
        <v>26</v>
      </c>
      <c r="E129" s="1">
        <v>21</v>
      </c>
      <c r="F129" s="1" t="s">
        <v>18</v>
      </c>
      <c r="G129" s="1">
        <v>1996</v>
      </c>
      <c r="H129" s="1">
        <v>1</v>
      </c>
      <c r="I129" s="1">
        <v>4</v>
      </c>
      <c r="J129" s="1">
        <v>1</v>
      </c>
      <c r="K129" s="1">
        <v>4</v>
      </c>
      <c r="L129" s="1">
        <v>2</v>
      </c>
      <c r="M129" s="1">
        <v>7535249</v>
      </c>
      <c r="N129" s="2">
        <f t="shared" si="4"/>
        <v>89.33481826546144</v>
      </c>
      <c r="O129" s="1">
        <v>6406326</v>
      </c>
      <c r="P129" s="1">
        <v>6731601</v>
      </c>
      <c r="Q129" s="1">
        <f>449088+973651+212832</f>
        <v>1635571</v>
      </c>
      <c r="R129" s="1">
        <f t="shared" si="5"/>
        <v>25.53056151060686</v>
      </c>
    </row>
    <row r="130" spans="1:18" ht="12.75" customHeight="1">
      <c r="A130" s="1" t="s">
        <v>23</v>
      </c>
      <c r="B130" s="1" t="s">
        <v>36</v>
      </c>
      <c r="C130" s="1" t="s">
        <v>25</v>
      </c>
      <c r="D130" s="1" t="s">
        <v>26</v>
      </c>
      <c r="E130" s="1">
        <v>13</v>
      </c>
      <c r="F130" s="1" t="s">
        <v>16</v>
      </c>
      <c r="G130" s="1">
        <v>2001</v>
      </c>
      <c r="H130" s="1">
        <v>0</v>
      </c>
      <c r="I130" s="1">
        <v>2</v>
      </c>
      <c r="J130" s="1">
        <v>1</v>
      </c>
      <c r="K130" s="1">
        <v>6</v>
      </c>
      <c r="L130" s="1">
        <v>1</v>
      </c>
      <c r="M130" s="1">
        <v>7605819</v>
      </c>
      <c r="N130" s="2">
        <f t="shared" si="4"/>
        <v>86.47522377274558</v>
      </c>
      <c r="O130" s="1">
        <v>6224619</v>
      </c>
      <c r="P130" s="1">
        <v>6577149</v>
      </c>
      <c r="Q130" s="1">
        <f>192652+478547+82937</f>
        <v>754136</v>
      </c>
      <c r="R130" s="1">
        <f t="shared" si="5"/>
        <v>12.115376057554688</v>
      </c>
    </row>
    <row r="131" spans="1:18" ht="12.75" customHeight="1">
      <c r="A131" s="1" t="s">
        <v>23</v>
      </c>
      <c r="B131" s="1" t="s">
        <v>36</v>
      </c>
      <c r="C131" s="1" t="s">
        <v>25</v>
      </c>
      <c r="D131" s="1" t="s">
        <v>26</v>
      </c>
      <c r="E131" s="1">
        <v>9</v>
      </c>
      <c r="F131" s="1" t="s">
        <v>18</v>
      </c>
      <c r="G131" s="1">
        <v>2006</v>
      </c>
      <c r="H131" s="1">
        <v>0</v>
      </c>
      <c r="I131" s="1">
        <v>2</v>
      </c>
      <c r="J131" s="1">
        <v>1</v>
      </c>
      <c r="K131" s="1">
        <v>6</v>
      </c>
      <c r="L131" s="1">
        <v>1</v>
      </c>
      <c r="M131" s="1">
        <v>7440015</v>
      </c>
      <c r="N131" s="2">
        <f t="shared" si="4"/>
        <v>87.53307621019582</v>
      </c>
      <c r="O131" s="1">
        <v>6357170</v>
      </c>
      <c r="P131" s="1">
        <v>6512474</v>
      </c>
      <c r="Q131" s="1">
        <f>199331+447193+98511</f>
        <v>745035</v>
      </c>
      <c r="R131" s="1">
        <f t="shared" si="5"/>
        <v>11.719601646644655</v>
      </c>
    </row>
    <row r="132" spans="1:18" ht="12.75" customHeight="1">
      <c r="A132" s="1" t="s">
        <v>23</v>
      </c>
      <c r="B132" s="1" t="s">
        <v>36</v>
      </c>
      <c r="C132" s="1" t="s">
        <v>25</v>
      </c>
      <c r="D132" s="1" t="s">
        <v>26</v>
      </c>
      <c r="E132" s="1">
        <v>13</v>
      </c>
      <c r="F132" s="1" t="s">
        <v>18</v>
      </c>
      <c r="G132" s="1">
        <v>2008</v>
      </c>
      <c r="H132" s="1">
        <v>0</v>
      </c>
      <c r="I132" s="1">
        <v>2</v>
      </c>
      <c r="J132" s="1">
        <v>1</v>
      </c>
      <c r="K132" s="1">
        <v>6</v>
      </c>
      <c r="L132" s="1">
        <v>2</v>
      </c>
      <c r="M132" s="1">
        <v>7444850</v>
      </c>
      <c r="N132" s="2">
        <f t="shared" si="4"/>
        <v>84.69460096576829</v>
      </c>
      <c r="O132" s="1">
        <v>6142028</v>
      </c>
      <c r="P132" s="1">
        <v>6305386</v>
      </c>
      <c r="Q132" s="1">
        <f>395194+755192+177799</f>
        <v>1328185</v>
      </c>
      <c r="R132" s="1">
        <f t="shared" si="5"/>
        <v>21.62453508841054</v>
      </c>
    </row>
    <row r="133" spans="1:18" ht="12.75" customHeight="1">
      <c r="A133" s="1" t="s">
        <v>23</v>
      </c>
      <c r="B133" s="5" t="s">
        <v>36</v>
      </c>
      <c r="C133" s="1" t="s">
        <v>46</v>
      </c>
      <c r="D133" s="1" t="s">
        <v>47</v>
      </c>
      <c r="E133" s="1">
        <v>18</v>
      </c>
      <c r="F133" s="1" t="s">
        <v>18</v>
      </c>
      <c r="G133" s="1">
        <v>1948</v>
      </c>
      <c r="H133" s="1">
        <v>0</v>
      </c>
      <c r="I133" s="1">
        <v>1</v>
      </c>
      <c r="M133" s="1">
        <v>4272578</v>
      </c>
      <c r="N133" s="2">
        <f t="shared" si="4"/>
        <v>94.11343689922104</v>
      </c>
      <c r="O133" s="1">
        <v>3946488</v>
      </c>
      <c r="P133" s="1">
        <v>4021070</v>
      </c>
      <c r="Q133" s="1">
        <v>0</v>
      </c>
      <c r="R133" s="1">
        <v>0</v>
      </c>
    </row>
    <row r="134" spans="1:18" ht="12.75" customHeight="1">
      <c r="A134" s="1" t="s">
        <v>23</v>
      </c>
      <c r="B134" s="5" t="s">
        <v>36</v>
      </c>
      <c r="C134" s="1" t="s">
        <v>46</v>
      </c>
      <c r="D134" s="1" t="s">
        <v>47</v>
      </c>
      <c r="E134" s="1">
        <v>7</v>
      </c>
      <c r="F134" s="1" t="s">
        <v>15</v>
      </c>
      <c r="G134" s="1">
        <v>1953</v>
      </c>
      <c r="H134" s="1">
        <v>0</v>
      </c>
      <c r="I134" s="1">
        <v>1</v>
      </c>
      <c r="M134" s="1">
        <v>4469253</v>
      </c>
      <c r="N134" s="2">
        <f t="shared" si="4"/>
        <v>95.56086889688277</v>
      </c>
      <c r="O134" s="1">
        <v>4100135</v>
      </c>
      <c r="P134" s="1">
        <v>4270857</v>
      </c>
      <c r="Q134" s="1">
        <v>533</v>
      </c>
      <c r="R134" s="1">
        <f>Q134/O134*100</f>
        <v>0.012999571965313338</v>
      </c>
    </row>
    <row r="135" spans="1:18" ht="12.75" customHeight="1">
      <c r="A135" s="1" t="s">
        <v>23</v>
      </c>
      <c r="B135" s="5" t="s">
        <v>36</v>
      </c>
      <c r="C135" s="1" t="s">
        <v>46</v>
      </c>
      <c r="D135" s="1" t="s">
        <v>47</v>
      </c>
      <c r="E135" s="1">
        <v>25</v>
      </c>
      <c r="F135" s="1" t="s">
        <v>16</v>
      </c>
      <c r="G135" s="1">
        <v>1958</v>
      </c>
      <c r="H135" s="1">
        <v>0</v>
      </c>
      <c r="I135" s="1">
        <v>1</v>
      </c>
      <c r="M135" s="1">
        <v>4779059</v>
      </c>
      <c r="N135" s="2">
        <f t="shared" si="4"/>
        <v>95.93547600061017</v>
      </c>
      <c r="O135" s="1">
        <v>4462317</v>
      </c>
      <c r="P135" s="1">
        <v>4584813</v>
      </c>
      <c r="Q135" s="1">
        <v>0</v>
      </c>
      <c r="R135" s="1">
        <v>0</v>
      </c>
    </row>
    <row r="136" spans="1:18" ht="12.75" customHeight="1">
      <c r="A136" s="1" t="s">
        <v>23</v>
      </c>
      <c r="B136" s="5" t="s">
        <v>36</v>
      </c>
      <c r="C136" s="1" t="s">
        <v>46</v>
      </c>
      <c r="D136" s="1" t="s">
        <v>47</v>
      </c>
      <c r="E136" s="1">
        <v>28</v>
      </c>
      <c r="F136" s="1" t="s">
        <v>18</v>
      </c>
      <c r="G136" s="1">
        <v>1963</v>
      </c>
      <c r="H136" s="1">
        <v>0</v>
      </c>
      <c r="I136" s="1">
        <v>1</v>
      </c>
      <c r="M136" s="1">
        <v>5263087</v>
      </c>
      <c r="N136" s="2">
        <f t="shared" si="4"/>
        <v>95.84477702914657</v>
      </c>
      <c r="O136" s="1">
        <v>4895105</v>
      </c>
      <c r="P136" s="1">
        <v>5044394</v>
      </c>
      <c r="Q136" s="1">
        <v>0</v>
      </c>
      <c r="R136" s="1">
        <v>0</v>
      </c>
    </row>
    <row r="137" spans="1:18" ht="12.75" customHeight="1">
      <c r="A137" s="1" t="s">
        <v>23</v>
      </c>
      <c r="B137" s="5" t="s">
        <v>36</v>
      </c>
      <c r="C137" s="1" t="s">
        <v>46</v>
      </c>
      <c r="D137" s="1" t="s">
        <v>47</v>
      </c>
      <c r="E137" s="1">
        <v>19</v>
      </c>
      <c r="F137" s="1" t="s">
        <v>16</v>
      </c>
      <c r="G137" s="1">
        <v>1968</v>
      </c>
      <c r="H137" s="1">
        <v>0</v>
      </c>
      <c r="I137" s="1">
        <v>1</v>
      </c>
      <c r="M137" s="1">
        <v>5561161</v>
      </c>
      <c r="N137" s="2">
        <f t="shared" si="4"/>
        <v>96.42896510279058</v>
      </c>
      <c r="O137" s="1">
        <v>5187102</v>
      </c>
      <c r="P137" s="1">
        <v>5362570</v>
      </c>
      <c r="Q137" s="1">
        <v>0</v>
      </c>
      <c r="R137" s="1">
        <v>0</v>
      </c>
    </row>
    <row r="138" spans="1:18" ht="12.75" customHeight="1">
      <c r="A138" s="1" t="s">
        <v>23</v>
      </c>
      <c r="B138" s="5" t="s">
        <v>36</v>
      </c>
      <c r="C138" s="1" t="s">
        <v>46</v>
      </c>
      <c r="D138" s="1" t="s">
        <v>47</v>
      </c>
      <c r="E138" s="1">
        <v>7</v>
      </c>
      <c r="F138" s="1" t="s">
        <v>16</v>
      </c>
      <c r="G138" s="1">
        <v>1972</v>
      </c>
      <c r="H138" s="1">
        <v>0</v>
      </c>
      <c r="I138" s="1">
        <v>1</v>
      </c>
      <c r="J138" s="1">
        <v>0</v>
      </c>
      <c r="K138" s="1">
        <v>2</v>
      </c>
      <c r="L138" s="1">
        <v>2</v>
      </c>
      <c r="M138" s="1">
        <v>5848663</v>
      </c>
      <c r="N138" s="2">
        <f t="shared" si="4"/>
        <v>96.77851160171137</v>
      </c>
      <c r="O138" s="1">
        <v>5485678</v>
      </c>
      <c r="P138" s="1">
        <v>5660249</v>
      </c>
      <c r="Q138" s="1">
        <v>0</v>
      </c>
      <c r="R138" s="1">
        <v>0</v>
      </c>
    </row>
    <row r="139" spans="1:18" ht="12.75" customHeight="1">
      <c r="A139" s="1" t="s">
        <v>23</v>
      </c>
      <c r="B139" s="5" t="s">
        <v>36</v>
      </c>
      <c r="C139" s="1" t="s">
        <v>46</v>
      </c>
      <c r="D139" s="1" t="s">
        <v>47</v>
      </c>
      <c r="E139" s="1">
        <v>20</v>
      </c>
      <c r="F139" s="1" t="s">
        <v>15</v>
      </c>
      <c r="G139" s="1">
        <v>1976</v>
      </c>
      <c r="H139" s="1">
        <v>0</v>
      </c>
      <c r="I139" s="1">
        <v>2</v>
      </c>
      <c r="J139" s="1">
        <v>0</v>
      </c>
      <c r="K139" s="1">
        <v>2</v>
      </c>
      <c r="L139" s="1">
        <v>2</v>
      </c>
      <c r="M139" s="1">
        <v>6397132</v>
      </c>
      <c r="N139" s="2">
        <f t="shared" si="4"/>
        <v>95.96808382256299</v>
      </c>
      <c r="O139" s="1">
        <v>5986518</v>
      </c>
      <c r="P139" s="1">
        <v>6139205</v>
      </c>
      <c r="Q139" s="1">
        <v>0</v>
      </c>
      <c r="R139" s="1">
        <v>0</v>
      </c>
    </row>
    <row r="140" spans="1:18" ht="12.75" customHeight="1">
      <c r="A140" s="1" t="s">
        <v>23</v>
      </c>
      <c r="B140" s="5" t="s">
        <v>36</v>
      </c>
      <c r="C140" s="1" t="s">
        <v>46</v>
      </c>
      <c r="D140" s="1" t="s">
        <v>47</v>
      </c>
      <c r="E140" s="1">
        <v>3</v>
      </c>
      <c r="F140" s="1" t="s">
        <v>15</v>
      </c>
      <c r="G140" s="1">
        <v>1979</v>
      </c>
      <c r="H140" s="1">
        <v>1</v>
      </c>
      <c r="I140" s="1">
        <v>3</v>
      </c>
      <c r="J140" s="1">
        <v>0</v>
      </c>
      <c r="K140" s="1">
        <v>2</v>
      </c>
      <c r="L140" s="1">
        <v>3</v>
      </c>
      <c r="M140" s="1">
        <v>6581632</v>
      </c>
      <c r="N140" s="2">
        <f t="shared" si="4"/>
        <v>94.91940600750695</v>
      </c>
      <c r="O140" s="1">
        <v>6003260</v>
      </c>
      <c r="P140" s="1">
        <v>6247246</v>
      </c>
      <c r="Q140" s="1">
        <v>0</v>
      </c>
      <c r="R140" s="1">
        <v>0</v>
      </c>
    </row>
    <row r="141" spans="1:18" ht="12.75" customHeight="1">
      <c r="A141" s="1" t="s">
        <v>23</v>
      </c>
      <c r="B141" s="5" t="s">
        <v>36</v>
      </c>
      <c r="C141" s="1" t="s">
        <v>46</v>
      </c>
      <c r="D141" s="1" t="s">
        <v>47</v>
      </c>
      <c r="E141" s="1">
        <v>26</v>
      </c>
      <c r="F141" s="1" t="s">
        <v>15</v>
      </c>
      <c r="G141" s="1">
        <v>1983</v>
      </c>
      <c r="H141" s="1">
        <v>1</v>
      </c>
      <c r="I141" s="1">
        <v>3</v>
      </c>
      <c r="J141" s="1">
        <v>0</v>
      </c>
      <c r="K141" s="1">
        <v>3</v>
      </c>
      <c r="L141" s="1">
        <v>3</v>
      </c>
      <c r="M141" s="1">
        <v>6816177</v>
      </c>
      <c r="N141" s="2">
        <f t="shared" si="4"/>
        <v>92.42510867895597</v>
      </c>
      <c r="O141" s="1">
        <v>5947799</v>
      </c>
      <c r="P141" s="1">
        <v>6299859</v>
      </c>
      <c r="Q141" s="1">
        <v>0</v>
      </c>
      <c r="R141" s="1">
        <v>0</v>
      </c>
    </row>
    <row r="142" spans="1:18" ht="12.75" customHeight="1">
      <c r="A142" s="1" t="s">
        <v>23</v>
      </c>
      <c r="B142" s="5" t="s">
        <v>36</v>
      </c>
      <c r="C142" s="1" t="s">
        <v>46</v>
      </c>
      <c r="D142" s="1" t="s">
        <v>47</v>
      </c>
      <c r="E142" s="1">
        <v>14</v>
      </c>
      <c r="F142" s="1" t="s">
        <v>15</v>
      </c>
      <c r="G142" s="1">
        <v>1987</v>
      </c>
      <c r="H142" s="1">
        <v>1</v>
      </c>
      <c r="I142" s="1">
        <v>3</v>
      </c>
      <c r="J142" s="1">
        <v>0</v>
      </c>
      <c r="K142" s="1">
        <v>3</v>
      </c>
      <c r="L142" s="1">
        <v>3</v>
      </c>
      <c r="M142" s="3">
        <v>7094241</v>
      </c>
      <c r="N142" s="2">
        <f t="shared" si="4"/>
        <v>92.82794311611347</v>
      </c>
      <c r="O142" s="1">
        <v>6309759</v>
      </c>
      <c r="P142" s="1">
        <v>6585438</v>
      </c>
      <c r="Q142" s="1">
        <f>4337+1609+1316+660</f>
        <v>7922</v>
      </c>
      <c r="R142" s="1">
        <f>Q142/O142*100</f>
        <v>0.12555154642197902</v>
      </c>
    </row>
    <row r="143" spans="1:18" ht="12.75" customHeight="1">
      <c r="A143" s="1" t="s">
        <v>23</v>
      </c>
      <c r="B143" s="5" t="s">
        <v>36</v>
      </c>
      <c r="C143" s="1" t="s">
        <v>46</v>
      </c>
      <c r="D143" s="1" t="s">
        <v>47</v>
      </c>
      <c r="E143" s="1">
        <v>5</v>
      </c>
      <c r="F143" s="1" t="s">
        <v>18</v>
      </c>
      <c r="G143" s="1">
        <v>1992</v>
      </c>
      <c r="H143" s="1">
        <v>1</v>
      </c>
      <c r="I143" s="1">
        <v>3</v>
      </c>
      <c r="J143" s="1">
        <v>0</v>
      </c>
      <c r="K143" s="1">
        <v>3</v>
      </c>
      <c r="L143" s="1">
        <v>3</v>
      </c>
      <c r="M143" s="1">
        <v>7384231</v>
      </c>
      <c r="N143" s="2">
        <f t="shared" si="4"/>
        <v>92.1065443375214</v>
      </c>
      <c r="O143" s="1">
        <v>6518577</v>
      </c>
      <c r="P143" s="1">
        <v>6801360</v>
      </c>
      <c r="Q143" s="1">
        <v>0</v>
      </c>
      <c r="R143" s="1">
        <v>0</v>
      </c>
    </row>
    <row r="144" spans="1:18" ht="12.75" customHeight="1">
      <c r="A144" s="1" t="s">
        <v>23</v>
      </c>
      <c r="B144" s="1" t="s">
        <v>37</v>
      </c>
      <c r="C144" s="1" t="s">
        <v>25</v>
      </c>
      <c r="D144" s="1" t="s">
        <v>26</v>
      </c>
      <c r="E144" s="1">
        <v>3</v>
      </c>
      <c r="F144" s="1" t="s">
        <v>15</v>
      </c>
      <c r="G144" s="1">
        <v>1979</v>
      </c>
      <c r="H144" s="1">
        <v>0</v>
      </c>
      <c r="I144" s="1">
        <v>1</v>
      </c>
      <c r="J144" s="1">
        <v>1</v>
      </c>
      <c r="K144" s="1">
        <v>5</v>
      </c>
      <c r="L144" s="1">
        <v>2</v>
      </c>
      <c r="M144" s="1">
        <v>1101597</v>
      </c>
      <c r="N144" s="2">
        <f t="shared" si="4"/>
        <v>93.01577618675432</v>
      </c>
      <c r="O144" s="1">
        <v>979475</v>
      </c>
      <c r="P144" s="1">
        <v>1024659</v>
      </c>
      <c r="Q144" s="1">
        <v>0</v>
      </c>
      <c r="R144" s="1">
        <v>0</v>
      </c>
    </row>
    <row r="145" spans="1:18" ht="12.75" customHeight="1">
      <c r="A145" s="1" t="s">
        <v>23</v>
      </c>
      <c r="B145" s="1" t="s">
        <v>37</v>
      </c>
      <c r="C145" s="1" t="s">
        <v>25</v>
      </c>
      <c r="D145" s="1" t="s">
        <v>26</v>
      </c>
      <c r="E145" s="1">
        <v>26</v>
      </c>
      <c r="F145" s="1" t="s">
        <v>15</v>
      </c>
      <c r="G145" s="1">
        <v>1983</v>
      </c>
      <c r="H145" s="1">
        <v>0</v>
      </c>
      <c r="I145" s="1">
        <v>1</v>
      </c>
      <c r="J145" s="1">
        <v>1</v>
      </c>
      <c r="K145" s="1">
        <v>5</v>
      </c>
      <c r="L145" s="1">
        <v>2</v>
      </c>
      <c r="M145" s="1">
        <v>1139517</v>
      </c>
      <c r="N145" s="2">
        <f t="shared" si="4"/>
        <v>91.86839687341217</v>
      </c>
      <c r="O145" s="1">
        <v>987769</v>
      </c>
      <c r="P145" s="1">
        <v>1046856</v>
      </c>
      <c r="Q145" s="1">
        <v>871</v>
      </c>
      <c r="R145" s="1">
        <f>Q145/O145*100</f>
        <v>0.08817851137259825</v>
      </c>
    </row>
    <row r="146" spans="1:18" ht="12.75" customHeight="1">
      <c r="A146" s="1" t="s">
        <v>23</v>
      </c>
      <c r="B146" s="1" t="s">
        <v>37</v>
      </c>
      <c r="C146" s="1" t="s">
        <v>25</v>
      </c>
      <c r="D146" s="1" t="s">
        <v>26</v>
      </c>
      <c r="E146" s="1">
        <v>14</v>
      </c>
      <c r="F146" s="1" t="s">
        <v>15</v>
      </c>
      <c r="G146" s="1">
        <v>1987</v>
      </c>
      <c r="H146" s="1">
        <v>0</v>
      </c>
      <c r="I146" s="1">
        <v>1</v>
      </c>
      <c r="J146" s="1">
        <v>1</v>
      </c>
      <c r="K146" s="1">
        <v>5</v>
      </c>
      <c r="L146" s="1">
        <v>2</v>
      </c>
      <c r="M146" s="3">
        <v>1174487</v>
      </c>
      <c r="N146" s="2">
        <f t="shared" si="4"/>
        <v>91.74712023206727</v>
      </c>
      <c r="O146" s="1">
        <v>1024893</v>
      </c>
      <c r="P146" s="1">
        <v>1077558</v>
      </c>
      <c r="Q146" s="1">
        <v>5515</v>
      </c>
      <c r="R146" s="1">
        <f>Q146/O146*100</f>
        <v>0.5381049533951349</v>
      </c>
    </row>
    <row r="147" spans="1:18" ht="12.75" customHeight="1">
      <c r="A147" s="1" t="s">
        <v>23</v>
      </c>
      <c r="B147" s="1" t="s">
        <v>37</v>
      </c>
      <c r="C147" s="1" t="s">
        <v>25</v>
      </c>
      <c r="D147" s="1" t="s">
        <v>26</v>
      </c>
      <c r="E147" s="1">
        <v>5</v>
      </c>
      <c r="F147" s="1" t="s">
        <v>18</v>
      </c>
      <c r="G147" s="1">
        <v>1992</v>
      </c>
      <c r="H147" s="1">
        <v>0</v>
      </c>
      <c r="I147" s="1">
        <v>2</v>
      </c>
      <c r="J147" s="1">
        <v>1</v>
      </c>
      <c r="K147" s="1">
        <v>4</v>
      </c>
      <c r="L147" s="1">
        <v>2</v>
      </c>
      <c r="M147" s="1">
        <v>1211908</v>
      </c>
      <c r="N147" s="2">
        <f t="shared" si="4"/>
        <v>89.97968492657859</v>
      </c>
      <c r="O147" s="1">
        <v>1022310</v>
      </c>
      <c r="P147" s="1">
        <v>1090471</v>
      </c>
      <c r="Q147" s="1">
        <v>13015</v>
      </c>
      <c r="R147" s="1">
        <f>Q147/O147*100</f>
        <v>1.2730972014359636</v>
      </c>
    </row>
    <row r="148" spans="1:18" ht="12.75" customHeight="1">
      <c r="A148" s="1" t="s">
        <v>23</v>
      </c>
      <c r="B148" s="1" t="s">
        <v>37</v>
      </c>
      <c r="C148" s="1" t="s">
        <v>25</v>
      </c>
      <c r="D148" s="1" t="s">
        <v>26</v>
      </c>
      <c r="E148" s="1">
        <v>27</v>
      </c>
      <c r="F148" s="1" t="s">
        <v>17</v>
      </c>
      <c r="G148" s="1">
        <v>1994</v>
      </c>
      <c r="H148" s="1">
        <v>0</v>
      </c>
      <c r="I148" s="1">
        <v>2</v>
      </c>
      <c r="J148" s="1">
        <v>1</v>
      </c>
      <c r="K148" s="1">
        <v>4</v>
      </c>
      <c r="L148" s="1">
        <v>2</v>
      </c>
      <c r="M148" s="1">
        <v>1232236</v>
      </c>
      <c r="N148" s="2">
        <f t="shared" si="4"/>
        <v>88.21491986924582</v>
      </c>
      <c r="O148" s="1">
        <v>1017401</v>
      </c>
      <c r="P148" s="1">
        <v>1087016</v>
      </c>
      <c r="Q148" s="1">
        <v>0</v>
      </c>
      <c r="R148" s="1">
        <v>0</v>
      </c>
    </row>
    <row r="149" spans="1:18" ht="12.75" customHeight="1">
      <c r="A149" s="1" t="s">
        <v>23</v>
      </c>
      <c r="B149" s="1" t="s">
        <v>37</v>
      </c>
      <c r="C149" s="1" t="s">
        <v>25</v>
      </c>
      <c r="D149" s="1" t="s">
        <v>26</v>
      </c>
      <c r="E149" s="1">
        <v>21</v>
      </c>
      <c r="F149" s="1" t="s">
        <v>18</v>
      </c>
      <c r="G149" s="1">
        <v>1996</v>
      </c>
      <c r="H149" s="1">
        <v>1</v>
      </c>
      <c r="I149" s="1">
        <v>4</v>
      </c>
      <c r="J149" s="1">
        <v>1</v>
      </c>
      <c r="K149" s="1">
        <v>4</v>
      </c>
      <c r="L149" s="1">
        <v>2</v>
      </c>
      <c r="M149" s="1">
        <v>1246758</v>
      </c>
      <c r="N149" s="2">
        <f t="shared" si="4"/>
        <v>85.89501731691314</v>
      </c>
      <c r="O149" s="1">
        <v>998267</v>
      </c>
      <c r="P149" s="1">
        <v>1070903</v>
      </c>
      <c r="Q149" s="1">
        <v>14617</v>
      </c>
      <c r="R149" s="1">
        <f>Q149/O149*100</f>
        <v>1.4642375236284482</v>
      </c>
    </row>
    <row r="150" spans="1:18" ht="12.75" customHeight="1">
      <c r="A150" s="1" t="s">
        <v>23</v>
      </c>
      <c r="B150" s="1" t="s">
        <v>37</v>
      </c>
      <c r="C150" s="1" t="s">
        <v>25</v>
      </c>
      <c r="D150" s="1" t="s">
        <v>26</v>
      </c>
      <c r="E150" s="1">
        <v>13</v>
      </c>
      <c r="F150" s="1" t="s">
        <v>16</v>
      </c>
      <c r="G150" s="1">
        <v>2001</v>
      </c>
      <c r="H150" s="1">
        <v>0</v>
      </c>
      <c r="I150" s="1">
        <v>2</v>
      </c>
      <c r="J150" s="1">
        <v>1</v>
      </c>
      <c r="K150" s="1">
        <v>6</v>
      </c>
      <c r="L150" s="1">
        <v>1</v>
      </c>
      <c r="M150" s="1">
        <v>1263000</v>
      </c>
      <c r="N150" s="2">
        <f t="shared" si="4"/>
        <v>84.17600950118765</v>
      </c>
      <c r="O150" s="1">
        <v>988379</v>
      </c>
      <c r="P150" s="1">
        <v>1063143</v>
      </c>
      <c r="Q150" s="1">
        <v>0</v>
      </c>
      <c r="R150" s="1">
        <v>0</v>
      </c>
    </row>
    <row r="151" spans="1:18" ht="12.75" customHeight="1">
      <c r="A151" s="1" t="s">
        <v>23</v>
      </c>
      <c r="B151" s="1" t="s">
        <v>37</v>
      </c>
      <c r="C151" s="1" t="s">
        <v>25</v>
      </c>
      <c r="D151" s="1" t="s">
        <v>26</v>
      </c>
      <c r="E151" s="1">
        <v>9</v>
      </c>
      <c r="F151" s="1" t="s">
        <v>18</v>
      </c>
      <c r="G151" s="1">
        <v>2006</v>
      </c>
      <c r="H151" s="1">
        <v>0</v>
      </c>
      <c r="I151" s="1">
        <v>2</v>
      </c>
      <c r="J151" s="1">
        <v>1</v>
      </c>
      <c r="K151" s="1">
        <v>6</v>
      </c>
      <c r="L151" s="1">
        <v>1</v>
      </c>
      <c r="M151" s="1">
        <v>1217783</v>
      </c>
      <c r="N151" s="2">
        <f t="shared" si="4"/>
        <v>86.42500346941942</v>
      </c>
      <c r="O151" s="1">
        <v>1022013</v>
      </c>
      <c r="P151" s="1">
        <v>1052469</v>
      </c>
      <c r="Q151" s="1">
        <v>10572</v>
      </c>
      <c r="R151" s="1">
        <f>Q151/O151*100</f>
        <v>1.0344291119584583</v>
      </c>
    </row>
    <row r="152" spans="1:18" ht="12.75" customHeight="1">
      <c r="A152" s="1" t="s">
        <v>23</v>
      </c>
      <c r="B152" s="1" t="s">
        <v>37</v>
      </c>
      <c r="C152" s="1" t="s">
        <v>25</v>
      </c>
      <c r="D152" s="1" t="s">
        <v>26</v>
      </c>
      <c r="E152" s="1">
        <v>13</v>
      </c>
      <c r="F152" s="1" t="s">
        <v>18</v>
      </c>
      <c r="G152" s="1">
        <v>2008</v>
      </c>
      <c r="H152" s="1">
        <v>0</v>
      </c>
      <c r="I152" s="1">
        <v>2</v>
      </c>
      <c r="J152" s="1">
        <v>1</v>
      </c>
      <c r="K152" s="1">
        <v>6</v>
      </c>
      <c r="L152" s="1">
        <v>2</v>
      </c>
      <c r="M152" s="1">
        <v>1218803</v>
      </c>
      <c r="N152" s="2">
        <f t="shared" si="4"/>
        <v>82.94375711251121</v>
      </c>
      <c r="O152" s="1">
        <v>977602</v>
      </c>
      <c r="P152" s="1">
        <v>1010921</v>
      </c>
      <c r="Q152" s="1">
        <v>21566</v>
      </c>
      <c r="R152" s="1">
        <f>Q152/O152*100</f>
        <v>2.2060102168367086</v>
      </c>
    </row>
    <row r="153" spans="1:18" ht="12.75" customHeight="1">
      <c r="A153" s="1" t="s">
        <v>23</v>
      </c>
      <c r="B153" s="5" t="s">
        <v>37</v>
      </c>
      <c r="C153" s="1" t="s">
        <v>46</v>
      </c>
      <c r="D153" s="1" t="s">
        <v>47</v>
      </c>
      <c r="E153" s="1">
        <v>26</v>
      </c>
      <c r="F153" s="1" t="s">
        <v>15</v>
      </c>
      <c r="G153" s="1">
        <v>1983</v>
      </c>
      <c r="H153" s="1">
        <v>1</v>
      </c>
      <c r="I153" s="1">
        <v>3</v>
      </c>
      <c r="J153" s="1">
        <v>0</v>
      </c>
      <c r="K153" s="1">
        <v>3</v>
      </c>
      <c r="L153" s="1">
        <v>3</v>
      </c>
      <c r="M153" s="1">
        <v>292553</v>
      </c>
      <c r="N153" s="2">
        <f t="shared" si="4"/>
        <v>75.92367878640793</v>
      </c>
      <c r="O153" s="1">
        <v>207692</v>
      </c>
      <c r="P153" s="1">
        <v>222117</v>
      </c>
      <c r="Q153" s="1">
        <v>0</v>
      </c>
      <c r="R153" s="1">
        <v>0</v>
      </c>
    </row>
    <row r="154" spans="1:18" ht="12.75" customHeight="1">
      <c r="A154" s="1" t="s">
        <v>23</v>
      </c>
      <c r="B154" s="5" t="s">
        <v>37</v>
      </c>
      <c r="C154" s="1" t="s">
        <v>46</v>
      </c>
      <c r="D154" s="1" t="s">
        <v>47</v>
      </c>
      <c r="E154" s="1">
        <v>14</v>
      </c>
      <c r="F154" s="1" t="s">
        <v>15</v>
      </c>
      <c r="G154" s="1">
        <v>1987</v>
      </c>
      <c r="H154" s="1">
        <v>1</v>
      </c>
      <c r="I154" s="1">
        <v>3</v>
      </c>
      <c r="J154" s="1">
        <v>0</v>
      </c>
      <c r="K154" s="1">
        <v>3</v>
      </c>
      <c r="L154" s="1">
        <v>3</v>
      </c>
      <c r="M154" s="3">
        <v>299928</v>
      </c>
      <c r="N154" s="2">
        <f t="shared" si="4"/>
        <v>76.24496545837668</v>
      </c>
      <c r="O154" s="1">
        <v>215974</v>
      </c>
      <c r="P154" s="1">
        <v>228680</v>
      </c>
      <c r="Q154" s="1">
        <v>589</v>
      </c>
      <c r="R154" s="1">
        <f>Q154/O154*100</f>
        <v>0.27271801235333887</v>
      </c>
    </row>
    <row r="155" spans="1:18" ht="12.75" customHeight="1">
      <c r="A155" s="1" t="s">
        <v>23</v>
      </c>
      <c r="B155" s="5" t="s">
        <v>37</v>
      </c>
      <c r="C155" s="1" t="s">
        <v>46</v>
      </c>
      <c r="D155" s="1" t="s">
        <v>47</v>
      </c>
      <c r="E155" s="1">
        <v>5</v>
      </c>
      <c r="F155" s="1" t="s">
        <v>18</v>
      </c>
      <c r="G155" s="1">
        <v>1992</v>
      </c>
      <c r="H155" s="1">
        <v>1</v>
      </c>
      <c r="I155" s="1">
        <v>3</v>
      </c>
      <c r="J155" s="1">
        <v>0</v>
      </c>
      <c r="K155" s="1">
        <v>3</v>
      </c>
      <c r="L155" s="1">
        <v>3</v>
      </c>
      <c r="M155" s="1">
        <v>308273</v>
      </c>
      <c r="N155" s="2">
        <f t="shared" si="4"/>
        <v>74.6870468707931</v>
      </c>
      <c r="O155" s="1">
        <v>215021</v>
      </c>
      <c r="P155" s="1">
        <v>230240</v>
      </c>
      <c r="Q155" s="1">
        <v>0</v>
      </c>
      <c r="R155" s="1">
        <v>0</v>
      </c>
    </row>
    <row r="156" spans="1:18" ht="12.75" customHeight="1">
      <c r="A156" s="1" t="s">
        <v>23</v>
      </c>
      <c r="B156" s="1" t="s">
        <v>38</v>
      </c>
      <c r="C156" s="1" t="s">
        <v>25</v>
      </c>
      <c r="D156" s="1" t="s">
        <v>26</v>
      </c>
      <c r="E156" s="1">
        <v>26</v>
      </c>
      <c r="F156" s="1" t="s">
        <v>15</v>
      </c>
      <c r="G156" s="1">
        <v>1983</v>
      </c>
      <c r="H156" s="1">
        <v>0</v>
      </c>
      <c r="I156" s="1">
        <v>1</v>
      </c>
      <c r="J156" s="1">
        <v>1</v>
      </c>
      <c r="K156" s="1">
        <v>5</v>
      </c>
      <c r="L156" s="1">
        <v>2</v>
      </c>
      <c r="M156" s="1">
        <v>292553</v>
      </c>
      <c r="N156" s="2">
        <f t="shared" si="4"/>
        <v>75.92367878640793</v>
      </c>
      <c r="O156" s="1">
        <v>207692</v>
      </c>
      <c r="P156" s="1">
        <v>222117</v>
      </c>
      <c r="Q156" s="1">
        <v>0</v>
      </c>
      <c r="R156" s="1">
        <v>0</v>
      </c>
    </row>
    <row r="157" spans="1:18" ht="12.75" customHeight="1">
      <c r="A157" s="1" t="s">
        <v>23</v>
      </c>
      <c r="B157" s="1" t="s">
        <v>38</v>
      </c>
      <c r="C157" s="1" t="s">
        <v>25</v>
      </c>
      <c r="D157" s="1" t="s">
        <v>26</v>
      </c>
      <c r="E157" s="1">
        <v>14</v>
      </c>
      <c r="F157" s="1" t="s">
        <v>15</v>
      </c>
      <c r="G157" s="1">
        <v>1987</v>
      </c>
      <c r="H157" s="1">
        <v>0</v>
      </c>
      <c r="I157" s="1">
        <v>1</v>
      </c>
      <c r="J157" s="1">
        <v>1</v>
      </c>
      <c r="K157" s="1">
        <v>5</v>
      </c>
      <c r="L157" s="1">
        <v>2</v>
      </c>
      <c r="M157" s="3">
        <v>299928</v>
      </c>
      <c r="N157" s="2">
        <f t="shared" si="4"/>
        <v>76.24496545837668</v>
      </c>
      <c r="O157" s="1">
        <v>215974</v>
      </c>
      <c r="P157" s="1">
        <v>228680</v>
      </c>
      <c r="Q157" s="1">
        <v>613</v>
      </c>
      <c r="R157" s="1">
        <f>Q157/O157*100</f>
        <v>0.28383046107401816</v>
      </c>
    </row>
    <row r="158" spans="1:18" ht="12.75" customHeight="1">
      <c r="A158" s="1" t="s">
        <v>23</v>
      </c>
      <c r="B158" s="1" t="s">
        <v>38</v>
      </c>
      <c r="C158" s="1" t="s">
        <v>25</v>
      </c>
      <c r="D158" s="1" t="s">
        <v>26</v>
      </c>
      <c r="E158" s="1">
        <v>5</v>
      </c>
      <c r="F158" s="1" t="s">
        <v>18</v>
      </c>
      <c r="G158" s="1">
        <v>1992</v>
      </c>
      <c r="H158" s="1">
        <v>0</v>
      </c>
      <c r="I158" s="1">
        <v>2</v>
      </c>
      <c r="J158" s="1">
        <v>1</v>
      </c>
      <c r="K158" s="1">
        <v>4</v>
      </c>
      <c r="L158" s="1">
        <v>2</v>
      </c>
      <c r="M158" s="1">
        <v>308273</v>
      </c>
      <c r="N158" s="2">
        <f t="shared" si="4"/>
        <v>74.6870468707931</v>
      </c>
      <c r="O158" s="1">
        <v>215021</v>
      </c>
      <c r="P158" s="1">
        <v>230240</v>
      </c>
      <c r="Q158" s="1">
        <v>622</v>
      </c>
      <c r="R158" s="1">
        <f>Q158/O158*100</f>
        <v>0.2892740709047023</v>
      </c>
    </row>
    <row r="159" spans="1:18" ht="12.75" customHeight="1">
      <c r="A159" s="1" t="s">
        <v>23</v>
      </c>
      <c r="B159" s="1" t="s">
        <v>38</v>
      </c>
      <c r="C159" s="1" t="s">
        <v>25</v>
      </c>
      <c r="D159" s="1" t="s">
        <v>26</v>
      </c>
      <c r="E159" s="1">
        <v>27</v>
      </c>
      <c r="F159" s="1" t="s">
        <v>17</v>
      </c>
      <c r="G159" s="1">
        <v>1994</v>
      </c>
      <c r="H159" s="1">
        <v>0</v>
      </c>
      <c r="I159" s="1">
        <v>2</v>
      </c>
      <c r="J159" s="1">
        <v>1</v>
      </c>
      <c r="K159" s="1">
        <v>4</v>
      </c>
      <c r="L159" s="1">
        <v>2</v>
      </c>
      <c r="M159" s="1">
        <v>314341</v>
      </c>
      <c r="N159" s="2">
        <f aca="true" t="shared" si="6" ref="N159:N222">P159/M159*100</f>
        <v>72.88199757588097</v>
      </c>
      <c r="O159" s="1">
        <v>201765</v>
      </c>
      <c r="P159" s="1">
        <v>229098</v>
      </c>
      <c r="Q159" s="1">
        <v>0</v>
      </c>
      <c r="R159" s="1">
        <v>0</v>
      </c>
    </row>
    <row r="160" spans="1:18" ht="12.75" customHeight="1">
      <c r="A160" s="1" t="s">
        <v>23</v>
      </c>
      <c r="B160" s="1" t="s">
        <v>38</v>
      </c>
      <c r="C160" s="1" t="s">
        <v>25</v>
      </c>
      <c r="D160" s="1" t="s">
        <v>26</v>
      </c>
      <c r="E160" s="1">
        <v>21</v>
      </c>
      <c r="F160" s="1" t="s">
        <v>18</v>
      </c>
      <c r="G160" s="1">
        <v>1996</v>
      </c>
      <c r="H160" s="1">
        <v>1</v>
      </c>
      <c r="I160" s="1">
        <v>4</v>
      </c>
      <c r="J160" s="1">
        <v>1</v>
      </c>
      <c r="K160" s="1">
        <v>4</v>
      </c>
      <c r="L160" s="1">
        <v>2</v>
      </c>
      <c r="M160" s="1">
        <v>320056</v>
      </c>
      <c r="N160" s="2">
        <f t="shared" si="6"/>
        <v>68.026220411428</v>
      </c>
      <c r="O160" s="1">
        <v>191487</v>
      </c>
      <c r="P160" s="1">
        <v>217722</v>
      </c>
      <c r="Q160" s="1">
        <v>0</v>
      </c>
      <c r="R160" s="1">
        <v>0</v>
      </c>
    </row>
    <row r="161" spans="1:18" ht="12.75" customHeight="1">
      <c r="A161" s="1" t="s">
        <v>23</v>
      </c>
      <c r="B161" s="1" t="s">
        <v>38</v>
      </c>
      <c r="C161" s="1" t="s">
        <v>25</v>
      </c>
      <c r="D161" s="1" t="s">
        <v>26</v>
      </c>
      <c r="E161" s="1">
        <v>13</v>
      </c>
      <c r="F161" s="1" t="s">
        <v>16</v>
      </c>
      <c r="G161" s="1">
        <v>2001</v>
      </c>
      <c r="H161" s="1">
        <v>0</v>
      </c>
      <c r="I161" s="1">
        <v>2</v>
      </c>
      <c r="J161" s="1">
        <v>1</v>
      </c>
      <c r="K161" s="1">
        <v>6</v>
      </c>
      <c r="L161" s="1">
        <v>1</v>
      </c>
      <c r="M161" s="1">
        <v>318152</v>
      </c>
      <c r="N161" s="2">
        <f t="shared" si="6"/>
        <v>69.76979556941336</v>
      </c>
      <c r="O161" s="1">
        <v>195055</v>
      </c>
      <c r="P161" s="1">
        <v>221974</v>
      </c>
      <c r="Q161" s="1">
        <v>0</v>
      </c>
      <c r="R161" s="1">
        <v>0</v>
      </c>
    </row>
    <row r="162" spans="1:18" ht="12.75" customHeight="1">
      <c r="A162" s="1" t="s">
        <v>23</v>
      </c>
      <c r="B162" s="1" t="s">
        <v>38</v>
      </c>
      <c r="C162" s="1" t="s">
        <v>25</v>
      </c>
      <c r="D162" s="1" t="s">
        <v>26</v>
      </c>
      <c r="E162" s="1">
        <v>9</v>
      </c>
      <c r="F162" s="1" t="s">
        <v>18</v>
      </c>
      <c r="G162" s="1">
        <v>2006</v>
      </c>
      <c r="H162" s="1">
        <v>0</v>
      </c>
      <c r="I162" s="1">
        <v>2</v>
      </c>
      <c r="J162" s="1">
        <v>1</v>
      </c>
      <c r="K162" s="1">
        <v>6</v>
      </c>
      <c r="L162" s="1">
        <v>1</v>
      </c>
      <c r="M162" s="1">
        <v>264516</v>
      </c>
      <c r="N162" s="2">
        <f t="shared" si="6"/>
        <v>82.36325968939498</v>
      </c>
      <c r="O162" s="1">
        <v>208971</v>
      </c>
      <c r="P162" s="1">
        <v>217864</v>
      </c>
      <c r="Q162" s="1">
        <v>376</v>
      </c>
      <c r="R162" s="1">
        <f>Q162/O162*100</f>
        <v>0.1799292724827847</v>
      </c>
    </row>
    <row r="163" spans="1:18" ht="12.75" customHeight="1">
      <c r="A163" s="1" t="s">
        <v>23</v>
      </c>
      <c r="B163" s="1" t="s">
        <v>38</v>
      </c>
      <c r="C163" s="1" t="s">
        <v>25</v>
      </c>
      <c r="D163" s="1" t="s">
        <v>26</v>
      </c>
      <c r="E163" s="1">
        <v>13</v>
      </c>
      <c r="F163" s="1" t="s">
        <v>18</v>
      </c>
      <c r="G163" s="1">
        <v>2008</v>
      </c>
      <c r="H163" s="1">
        <v>0</v>
      </c>
      <c r="I163" s="1">
        <v>2</v>
      </c>
      <c r="J163" s="1">
        <v>1</v>
      </c>
      <c r="K163" s="1">
        <v>6</v>
      </c>
      <c r="L163" s="1">
        <v>2</v>
      </c>
      <c r="M163" s="1">
        <v>263993</v>
      </c>
      <c r="N163" s="2">
        <f t="shared" si="6"/>
        <v>78.60019015655718</v>
      </c>
      <c r="O163" s="1">
        <v>197354</v>
      </c>
      <c r="P163" s="1">
        <v>207499</v>
      </c>
      <c r="Q163" s="1">
        <v>0</v>
      </c>
      <c r="R163" s="1">
        <v>0</v>
      </c>
    </row>
    <row r="164" spans="1:18" ht="12.75" customHeight="1">
      <c r="A164" s="1" t="s">
        <v>23</v>
      </c>
      <c r="B164" s="5" t="s">
        <v>38</v>
      </c>
      <c r="C164" s="1" t="s">
        <v>28</v>
      </c>
      <c r="D164" s="1" t="s">
        <v>29</v>
      </c>
      <c r="E164" s="1">
        <v>9</v>
      </c>
      <c r="F164" s="1" t="s">
        <v>18</v>
      </c>
      <c r="G164" s="1">
        <v>2006</v>
      </c>
      <c r="H164" s="1">
        <v>0</v>
      </c>
      <c r="I164" s="1">
        <v>1</v>
      </c>
      <c r="J164" s="1">
        <v>1</v>
      </c>
      <c r="K164" s="1">
        <v>4</v>
      </c>
      <c r="M164" s="1">
        <v>264516</v>
      </c>
      <c r="N164" s="2">
        <f t="shared" si="6"/>
        <v>82.36325968939498</v>
      </c>
      <c r="O164" s="1">
        <v>208971</v>
      </c>
      <c r="P164" s="1">
        <v>217864</v>
      </c>
      <c r="Q164" s="1">
        <v>0</v>
      </c>
      <c r="R164" s="1">
        <v>0</v>
      </c>
    </row>
    <row r="165" spans="1:18" ht="12.75" customHeight="1">
      <c r="A165" s="1" t="s">
        <v>23</v>
      </c>
      <c r="B165" s="5" t="s">
        <v>38</v>
      </c>
      <c r="C165" s="1" t="s">
        <v>28</v>
      </c>
      <c r="D165" s="1" t="s">
        <v>29</v>
      </c>
      <c r="E165" s="1">
        <v>13</v>
      </c>
      <c r="F165" s="1" t="s">
        <v>18</v>
      </c>
      <c r="G165" s="1">
        <v>2008</v>
      </c>
      <c r="H165" s="1">
        <v>0</v>
      </c>
      <c r="I165" s="1">
        <v>1</v>
      </c>
      <c r="J165" s="1">
        <v>1</v>
      </c>
      <c r="K165" s="1">
        <v>4</v>
      </c>
      <c r="M165" s="1">
        <v>263993</v>
      </c>
      <c r="N165" s="2">
        <f t="shared" si="6"/>
        <v>78.60019015655718</v>
      </c>
      <c r="O165" s="1">
        <v>197354</v>
      </c>
      <c r="P165" s="1">
        <v>207499</v>
      </c>
      <c r="Q165" s="1">
        <v>10567</v>
      </c>
      <c r="R165" s="1">
        <f>Q165/O165*100</f>
        <v>5.354337890288517</v>
      </c>
    </row>
    <row r="166" spans="1:18" ht="12.75" customHeight="1">
      <c r="A166" s="1" t="s">
        <v>23</v>
      </c>
      <c r="B166" s="5" t="s">
        <v>38</v>
      </c>
      <c r="C166" s="1" t="s">
        <v>46</v>
      </c>
      <c r="D166" s="1" t="s">
        <v>47</v>
      </c>
      <c r="E166" s="1">
        <v>26</v>
      </c>
      <c r="F166" s="1" t="s">
        <v>15</v>
      </c>
      <c r="G166" s="1">
        <v>1983</v>
      </c>
      <c r="H166" s="1">
        <v>1</v>
      </c>
      <c r="I166" s="1">
        <v>3</v>
      </c>
      <c r="J166" s="1">
        <v>0</v>
      </c>
      <c r="K166" s="1">
        <v>3</v>
      </c>
      <c r="L166" s="1">
        <v>3</v>
      </c>
      <c r="M166" s="1">
        <v>292553</v>
      </c>
      <c r="N166" s="2">
        <f t="shared" si="6"/>
        <v>75.92367878640793</v>
      </c>
      <c r="O166" s="1">
        <v>207692</v>
      </c>
      <c r="P166" s="1">
        <v>222117</v>
      </c>
      <c r="Q166" s="1">
        <v>0</v>
      </c>
      <c r="R166" s="1">
        <v>0</v>
      </c>
    </row>
    <row r="167" spans="1:18" ht="12.75" customHeight="1">
      <c r="A167" s="1" t="s">
        <v>23</v>
      </c>
      <c r="B167" s="5" t="s">
        <v>38</v>
      </c>
      <c r="C167" s="1" t="s">
        <v>46</v>
      </c>
      <c r="D167" s="1" t="s">
        <v>47</v>
      </c>
      <c r="E167" s="1">
        <v>14</v>
      </c>
      <c r="F167" s="1" t="s">
        <v>15</v>
      </c>
      <c r="G167" s="1">
        <v>1987</v>
      </c>
      <c r="H167" s="1">
        <v>1</v>
      </c>
      <c r="I167" s="1">
        <v>3</v>
      </c>
      <c r="J167" s="1">
        <v>0</v>
      </c>
      <c r="K167" s="1">
        <v>3</v>
      </c>
      <c r="L167" s="1">
        <v>3</v>
      </c>
      <c r="M167" s="3">
        <v>299928</v>
      </c>
      <c r="N167" s="2">
        <f t="shared" si="6"/>
        <v>76.24496545837668</v>
      </c>
      <c r="O167" s="1">
        <v>215974</v>
      </c>
      <c r="P167" s="1">
        <v>228680</v>
      </c>
      <c r="Q167" s="1">
        <v>309</v>
      </c>
      <c r="R167" s="1">
        <f>Q167/O167*100</f>
        <v>0.1430727772787465</v>
      </c>
    </row>
    <row r="168" spans="1:18" ht="12.75" customHeight="1">
      <c r="A168" s="1" t="s">
        <v>23</v>
      </c>
      <c r="B168" s="5" t="s">
        <v>38</v>
      </c>
      <c r="C168" s="1" t="s">
        <v>46</v>
      </c>
      <c r="D168" s="1" t="s">
        <v>47</v>
      </c>
      <c r="E168" s="1">
        <v>5</v>
      </c>
      <c r="F168" s="1" t="s">
        <v>18</v>
      </c>
      <c r="G168" s="1">
        <v>1992</v>
      </c>
      <c r="H168" s="1">
        <v>1</v>
      </c>
      <c r="I168" s="1">
        <v>3</v>
      </c>
      <c r="J168" s="1">
        <v>0</v>
      </c>
      <c r="K168" s="1">
        <v>3</v>
      </c>
      <c r="L168" s="1">
        <v>3</v>
      </c>
      <c r="M168" s="1">
        <v>308273</v>
      </c>
      <c r="N168" s="2">
        <f t="shared" si="6"/>
        <v>74.6870468707931</v>
      </c>
      <c r="O168" s="1">
        <v>215021</v>
      </c>
      <c r="P168" s="1">
        <v>230240</v>
      </c>
      <c r="Q168" s="1">
        <v>0</v>
      </c>
      <c r="R168" s="1">
        <v>0</v>
      </c>
    </row>
    <row r="169" spans="1:18" ht="12.75" customHeight="1">
      <c r="A169" s="1" t="s">
        <v>23</v>
      </c>
      <c r="B169" s="1" t="s">
        <v>39</v>
      </c>
      <c r="C169" s="1" t="s">
        <v>25</v>
      </c>
      <c r="D169" s="1" t="s">
        <v>26</v>
      </c>
      <c r="E169" s="1">
        <v>3</v>
      </c>
      <c r="F169" s="1" t="s">
        <v>15</v>
      </c>
      <c r="G169" s="1">
        <v>1979</v>
      </c>
      <c r="H169" s="1">
        <v>0</v>
      </c>
      <c r="I169" s="1">
        <v>1</v>
      </c>
      <c r="J169" s="1">
        <v>1</v>
      </c>
      <c r="K169" s="1">
        <v>5</v>
      </c>
      <c r="L169" s="1">
        <v>2</v>
      </c>
      <c r="M169" s="1">
        <v>3481900</v>
      </c>
      <c r="N169" s="2">
        <f t="shared" si="6"/>
        <v>93.77153278382492</v>
      </c>
      <c r="O169" s="1">
        <v>3083112</v>
      </c>
      <c r="P169" s="1">
        <v>3265031</v>
      </c>
      <c r="Q169" s="1">
        <v>0</v>
      </c>
      <c r="R169" s="1">
        <v>0</v>
      </c>
    </row>
    <row r="170" spans="1:18" ht="12.75" customHeight="1">
      <c r="A170" s="1" t="s">
        <v>23</v>
      </c>
      <c r="B170" s="1" t="s">
        <v>39</v>
      </c>
      <c r="C170" s="1" t="s">
        <v>25</v>
      </c>
      <c r="D170" s="1" t="s">
        <v>26</v>
      </c>
      <c r="E170" s="1">
        <v>26</v>
      </c>
      <c r="F170" s="1" t="s">
        <v>15</v>
      </c>
      <c r="G170" s="1">
        <v>1983</v>
      </c>
      <c r="H170" s="1">
        <v>0</v>
      </c>
      <c r="I170" s="1">
        <v>1</v>
      </c>
      <c r="J170" s="1">
        <v>1</v>
      </c>
      <c r="K170" s="1">
        <v>5</v>
      </c>
      <c r="L170" s="1">
        <v>2</v>
      </c>
      <c r="M170" s="1">
        <v>3522990</v>
      </c>
      <c r="N170" s="2">
        <f t="shared" si="6"/>
        <v>90.98317054547415</v>
      </c>
      <c r="O170" s="1">
        <v>2966615</v>
      </c>
      <c r="P170" s="1">
        <v>3205328</v>
      </c>
      <c r="Q170" s="1">
        <f>8771+3711</f>
        <v>12482</v>
      </c>
      <c r="R170" s="1">
        <f aca="true" t="shared" si="7" ref="R170:R177">Q170/O170*100</f>
        <v>0.4207489006831018</v>
      </c>
    </row>
    <row r="171" spans="1:18" ht="12.75" customHeight="1">
      <c r="A171" s="1" t="s">
        <v>23</v>
      </c>
      <c r="B171" s="1" t="s">
        <v>39</v>
      </c>
      <c r="C171" s="1" t="s">
        <v>25</v>
      </c>
      <c r="D171" s="1" t="s">
        <v>26</v>
      </c>
      <c r="E171" s="1">
        <v>14</v>
      </c>
      <c r="F171" s="1" t="s">
        <v>15</v>
      </c>
      <c r="G171" s="1">
        <v>1987</v>
      </c>
      <c r="H171" s="1">
        <v>0</v>
      </c>
      <c r="I171" s="1">
        <v>1</v>
      </c>
      <c r="J171" s="1">
        <v>1</v>
      </c>
      <c r="K171" s="1">
        <v>5</v>
      </c>
      <c r="L171" s="1">
        <v>2</v>
      </c>
      <c r="M171" s="3">
        <v>3587560</v>
      </c>
      <c r="N171" s="2">
        <f t="shared" si="6"/>
        <v>91.2534424511367</v>
      </c>
      <c r="O171" s="1">
        <v>3075557</v>
      </c>
      <c r="P171" s="1">
        <v>3273772</v>
      </c>
      <c r="Q171" s="1">
        <f>17903+9915</f>
        <v>27818</v>
      </c>
      <c r="R171" s="1">
        <f t="shared" si="7"/>
        <v>0.9044865694246604</v>
      </c>
    </row>
    <row r="172" spans="1:18" ht="12.75" customHeight="1">
      <c r="A172" s="1" t="s">
        <v>23</v>
      </c>
      <c r="B172" s="1" t="s">
        <v>39</v>
      </c>
      <c r="C172" s="1" t="s">
        <v>25</v>
      </c>
      <c r="D172" s="1" t="s">
        <v>26</v>
      </c>
      <c r="E172" s="1">
        <v>5</v>
      </c>
      <c r="F172" s="1" t="s">
        <v>18</v>
      </c>
      <c r="G172" s="1">
        <v>1992</v>
      </c>
      <c r="H172" s="1">
        <v>0</v>
      </c>
      <c r="I172" s="1">
        <v>2</v>
      </c>
      <c r="J172" s="1">
        <v>1</v>
      </c>
      <c r="K172" s="1">
        <v>4</v>
      </c>
      <c r="L172" s="1">
        <v>2</v>
      </c>
      <c r="M172" s="1">
        <v>3651545</v>
      </c>
      <c r="N172" s="2">
        <f t="shared" si="6"/>
        <v>89.99251001973137</v>
      </c>
      <c r="O172" s="1">
        <v>3103177</v>
      </c>
      <c r="P172" s="1">
        <v>3286117</v>
      </c>
      <c r="Q172" s="1">
        <f>342611+162444</f>
        <v>505055</v>
      </c>
      <c r="R172" s="1">
        <f t="shared" si="7"/>
        <v>16.275417096736668</v>
      </c>
    </row>
    <row r="173" spans="1:18" ht="12.75" customHeight="1">
      <c r="A173" s="1" t="s">
        <v>23</v>
      </c>
      <c r="B173" s="1" t="s">
        <v>39</v>
      </c>
      <c r="C173" s="1" t="s">
        <v>25</v>
      </c>
      <c r="D173" s="1" t="s">
        <v>26</v>
      </c>
      <c r="E173" s="1">
        <v>27</v>
      </c>
      <c r="F173" s="1" t="s">
        <v>17</v>
      </c>
      <c r="G173" s="1">
        <v>1994</v>
      </c>
      <c r="H173" s="1">
        <v>0</v>
      </c>
      <c r="I173" s="1">
        <v>2</v>
      </c>
      <c r="J173" s="1">
        <v>1</v>
      </c>
      <c r="K173" s="1">
        <v>4</v>
      </c>
      <c r="L173" s="1">
        <v>2</v>
      </c>
      <c r="M173" s="1">
        <v>3676439</v>
      </c>
      <c r="N173" s="2">
        <f t="shared" si="6"/>
        <v>89.72674373218214</v>
      </c>
      <c r="O173" s="1">
        <v>3092428</v>
      </c>
      <c r="P173" s="1">
        <v>3298749</v>
      </c>
      <c r="Q173" s="1">
        <f>190576+294161</f>
        <v>484737</v>
      </c>
      <c r="R173" s="1">
        <f t="shared" si="7"/>
        <v>15.674964784952147</v>
      </c>
    </row>
    <row r="174" spans="1:18" ht="12.75" customHeight="1">
      <c r="A174" s="1" t="s">
        <v>23</v>
      </c>
      <c r="B174" s="1" t="s">
        <v>39</v>
      </c>
      <c r="C174" s="1" t="s">
        <v>25</v>
      </c>
      <c r="D174" s="1" t="s">
        <v>26</v>
      </c>
      <c r="E174" s="1">
        <v>21</v>
      </c>
      <c r="F174" s="1" t="s">
        <v>18</v>
      </c>
      <c r="G174" s="1">
        <v>1996</v>
      </c>
      <c r="H174" s="1">
        <v>1</v>
      </c>
      <c r="I174" s="1">
        <v>4</v>
      </c>
      <c r="J174" s="1">
        <v>1</v>
      </c>
      <c r="K174" s="1">
        <v>4</v>
      </c>
      <c r="L174" s="1">
        <v>2</v>
      </c>
      <c r="M174" s="1">
        <v>3685438</v>
      </c>
      <c r="N174" s="2">
        <f t="shared" si="6"/>
        <v>86.22231604493143</v>
      </c>
      <c r="O174" s="1">
        <v>2965059</v>
      </c>
      <c r="P174" s="1">
        <v>3177670</v>
      </c>
      <c r="Q174" s="1">
        <f>212011+328333</f>
        <v>540344</v>
      </c>
      <c r="R174" s="1">
        <f t="shared" si="7"/>
        <v>18.22371831386829</v>
      </c>
    </row>
    <row r="175" spans="1:18" ht="12.75" customHeight="1">
      <c r="A175" s="1" t="s">
        <v>23</v>
      </c>
      <c r="B175" s="1" t="s">
        <v>39</v>
      </c>
      <c r="C175" s="1" t="s">
        <v>25</v>
      </c>
      <c r="D175" s="1" t="s">
        <v>26</v>
      </c>
      <c r="E175" s="1">
        <v>13</v>
      </c>
      <c r="F175" s="1" t="s">
        <v>16</v>
      </c>
      <c r="G175" s="1">
        <v>2001</v>
      </c>
      <c r="H175" s="1">
        <v>0</v>
      </c>
      <c r="I175" s="1">
        <v>2</v>
      </c>
      <c r="J175" s="1">
        <v>1</v>
      </c>
      <c r="K175" s="1">
        <v>6</v>
      </c>
      <c r="L175" s="1">
        <v>1</v>
      </c>
      <c r="M175" s="1">
        <v>3665959</v>
      </c>
      <c r="N175" s="2">
        <f t="shared" si="6"/>
        <v>84.22279136236929</v>
      </c>
      <c r="O175" s="1">
        <v>2873742</v>
      </c>
      <c r="P175" s="1">
        <v>3087573</v>
      </c>
      <c r="Q175" s="1">
        <f>63434+106679</f>
        <v>170113</v>
      </c>
      <c r="R175" s="1">
        <f t="shared" si="7"/>
        <v>5.919564108399432</v>
      </c>
    </row>
    <row r="176" spans="1:18" ht="12.75" customHeight="1">
      <c r="A176" s="1" t="s">
        <v>23</v>
      </c>
      <c r="B176" s="1" t="s">
        <v>39</v>
      </c>
      <c r="C176" s="1" t="s">
        <v>25</v>
      </c>
      <c r="D176" s="1" t="s">
        <v>26</v>
      </c>
      <c r="E176" s="1">
        <v>9</v>
      </c>
      <c r="F176" s="1" t="s">
        <v>18</v>
      </c>
      <c r="G176" s="1">
        <v>2006</v>
      </c>
      <c r="H176" s="1">
        <v>0</v>
      </c>
      <c r="I176" s="1">
        <v>2</v>
      </c>
      <c r="J176" s="1">
        <v>1</v>
      </c>
      <c r="K176" s="1">
        <v>6</v>
      </c>
      <c r="L176" s="1">
        <v>1</v>
      </c>
      <c r="M176" s="1">
        <v>3516492</v>
      </c>
      <c r="N176" s="2">
        <f t="shared" si="6"/>
        <v>84.85735215663792</v>
      </c>
      <c r="O176" s="1">
        <v>2892838</v>
      </c>
      <c r="P176" s="1">
        <v>2984002</v>
      </c>
      <c r="Q176" s="1">
        <f>64153+119300</f>
        <v>183453</v>
      </c>
      <c r="R176" s="1">
        <f t="shared" si="7"/>
        <v>6.3416271495327425</v>
      </c>
    </row>
    <row r="177" spans="1:18" ht="12.75" customHeight="1">
      <c r="A177" s="1" t="s">
        <v>23</v>
      </c>
      <c r="B177" s="1" t="s">
        <v>39</v>
      </c>
      <c r="C177" s="1" t="s">
        <v>25</v>
      </c>
      <c r="D177" s="1" t="s">
        <v>26</v>
      </c>
      <c r="E177" s="1">
        <v>13</v>
      </c>
      <c r="F177" s="1" t="s">
        <v>18</v>
      </c>
      <c r="G177" s="1">
        <v>2008</v>
      </c>
      <c r="H177" s="1">
        <v>0</v>
      </c>
      <c r="I177" s="1">
        <v>2</v>
      </c>
      <c r="J177" s="1">
        <v>1</v>
      </c>
      <c r="K177" s="1">
        <v>6</v>
      </c>
      <c r="L177" s="1">
        <v>2</v>
      </c>
      <c r="M177" s="1">
        <v>3496087</v>
      </c>
      <c r="N177" s="2">
        <f t="shared" si="6"/>
        <v>80.75511278752504</v>
      </c>
      <c r="O177" s="1">
        <v>2721221</v>
      </c>
      <c r="P177" s="1">
        <v>2823269</v>
      </c>
      <c r="Q177" s="1">
        <f>120667+222273</f>
        <v>342940</v>
      </c>
      <c r="R177" s="1">
        <f t="shared" si="7"/>
        <v>12.602431041065756</v>
      </c>
    </row>
    <row r="178" spans="1:18" ht="12.75" customHeight="1">
      <c r="A178" s="1" t="s">
        <v>23</v>
      </c>
      <c r="B178" s="5" t="s">
        <v>39</v>
      </c>
      <c r="C178" s="1" t="s">
        <v>46</v>
      </c>
      <c r="D178" s="1" t="s">
        <v>47</v>
      </c>
      <c r="E178" s="1">
        <v>18</v>
      </c>
      <c r="F178" s="1" t="s">
        <v>18</v>
      </c>
      <c r="G178" s="1">
        <v>1948</v>
      </c>
      <c r="H178" s="1">
        <v>0</v>
      </c>
      <c r="I178" s="1">
        <v>1</v>
      </c>
      <c r="M178" s="1">
        <v>2554878</v>
      </c>
      <c r="N178" s="2">
        <f t="shared" si="6"/>
        <v>93.10256693274592</v>
      </c>
      <c r="O178" s="1">
        <v>2330332</v>
      </c>
      <c r="P178" s="1">
        <v>2378657</v>
      </c>
      <c r="Q178" s="1">
        <v>0</v>
      </c>
      <c r="R178" s="1">
        <v>0</v>
      </c>
    </row>
    <row r="179" spans="1:18" ht="12.75" customHeight="1">
      <c r="A179" s="1" t="s">
        <v>23</v>
      </c>
      <c r="B179" s="5" t="s">
        <v>39</v>
      </c>
      <c r="C179" s="1" t="s">
        <v>46</v>
      </c>
      <c r="D179" s="1" t="s">
        <v>47</v>
      </c>
      <c r="E179" s="1">
        <v>7</v>
      </c>
      <c r="F179" s="1" t="s">
        <v>15</v>
      </c>
      <c r="G179" s="1">
        <v>1953</v>
      </c>
      <c r="H179" s="1">
        <v>0</v>
      </c>
      <c r="I179" s="1">
        <v>1</v>
      </c>
      <c r="M179" s="1">
        <v>2614851</v>
      </c>
      <c r="N179" s="2">
        <f t="shared" si="6"/>
        <v>94.28242756470637</v>
      </c>
      <c r="O179" s="1">
        <v>2345796</v>
      </c>
      <c r="P179" s="1">
        <v>2465345</v>
      </c>
      <c r="Q179" s="1">
        <v>715</v>
      </c>
      <c r="R179" s="1">
        <f>Q179/O179*100</f>
        <v>0.030480058794541385</v>
      </c>
    </row>
    <row r="180" spans="1:18" ht="12.75" customHeight="1">
      <c r="A180" s="1" t="s">
        <v>23</v>
      </c>
      <c r="B180" s="5" t="s">
        <v>39</v>
      </c>
      <c r="C180" s="1" t="s">
        <v>46</v>
      </c>
      <c r="D180" s="1" t="s">
        <v>47</v>
      </c>
      <c r="E180" s="1">
        <v>25</v>
      </c>
      <c r="F180" s="1" t="s">
        <v>16</v>
      </c>
      <c r="G180" s="1">
        <v>1958</v>
      </c>
      <c r="H180" s="1">
        <v>0</v>
      </c>
      <c r="I180" s="1">
        <v>1</v>
      </c>
      <c r="M180" s="1">
        <v>2755023</v>
      </c>
      <c r="N180" s="2">
        <f t="shared" si="6"/>
        <v>95.54399364361024</v>
      </c>
      <c r="O180" s="1">
        <v>2532761</v>
      </c>
      <c r="P180" s="1">
        <v>2632259</v>
      </c>
      <c r="Q180" s="1">
        <v>0</v>
      </c>
      <c r="R180" s="1">
        <v>0</v>
      </c>
    </row>
    <row r="181" spans="1:18" ht="12.75" customHeight="1">
      <c r="A181" s="1" t="s">
        <v>23</v>
      </c>
      <c r="B181" s="5" t="s">
        <v>39</v>
      </c>
      <c r="C181" s="1" t="s">
        <v>46</v>
      </c>
      <c r="D181" s="1" t="s">
        <v>47</v>
      </c>
      <c r="E181" s="1">
        <v>28</v>
      </c>
      <c r="F181" s="1" t="s">
        <v>18</v>
      </c>
      <c r="G181" s="1">
        <v>1963</v>
      </c>
      <c r="H181" s="1">
        <v>0</v>
      </c>
      <c r="I181" s="1">
        <v>1</v>
      </c>
      <c r="M181" s="1">
        <v>2966510</v>
      </c>
      <c r="N181" s="2">
        <f t="shared" si="6"/>
        <v>95.55154036224384</v>
      </c>
      <c r="O181" s="1">
        <v>2716271</v>
      </c>
      <c r="P181" s="1">
        <v>2834546</v>
      </c>
      <c r="Q181" s="1">
        <v>0</v>
      </c>
      <c r="R181" s="1">
        <v>0</v>
      </c>
    </row>
    <row r="182" spans="1:18" ht="12.75" customHeight="1">
      <c r="A182" s="1" t="s">
        <v>23</v>
      </c>
      <c r="B182" s="5" t="s">
        <v>39</v>
      </c>
      <c r="C182" s="1" t="s">
        <v>46</v>
      </c>
      <c r="D182" s="1" t="s">
        <v>47</v>
      </c>
      <c r="E182" s="1">
        <v>19</v>
      </c>
      <c r="F182" s="1" t="s">
        <v>16</v>
      </c>
      <c r="G182" s="1">
        <v>1968</v>
      </c>
      <c r="H182" s="1">
        <v>0</v>
      </c>
      <c r="I182" s="1">
        <v>1</v>
      </c>
      <c r="M182" s="1">
        <v>3088138</v>
      </c>
      <c r="N182" s="2">
        <f t="shared" si="6"/>
        <v>95.39606066827324</v>
      </c>
      <c r="O182" s="1">
        <v>2807606</v>
      </c>
      <c r="P182" s="1">
        <v>2945962</v>
      </c>
      <c r="Q182" s="1">
        <v>0</v>
      </c>
      <c r="R182" s="1">
        <v>0</v>
      </c>
    </row>
    <row r="183" spans="1:18" ht="12.75" customHeight="1">
      <c r="A183" s="1" t="s">
        <v>23</v>
      </c>
      <c r="B183" s="5" t="s">
        <v>39</v>
      </c>
      <c r="C183" s="1" t="s">
        <v>46</v>
      </c>
      <c r="D183" s="1" t="s">
        <v>47</v>
      </c>
      <c r="E183" s="1">
        <v>7</v>
      </c>
      <c r="F183" s="1" t="s">
        <v>16</v>
      </c>
      <c r="G183" s="1">
        <v>1972</v>
      </c>
      <c r="H183" s="1">
        <v>0</v>
      </c>
      <c r="I183" s="1">
        <v>1</v>
      </c>
      <c r="J183" s="1">
        <v>0</v>
      </c>
      <c r="K183" s="1">
        <v>2</v>
      </c>
      <c r="L183" s="1">
        <v>2</v>
      </c>
      <c r="M183" s="1">
        <v>3228068</v>
      </c>
      <c r="N183" s="2">
        <f t="shared" si="6"/>
        <v>95.79308738229801</v>
      </c>
      <c r="O183" s="1">
        <v>2954920</v>
      </c>
      <c r="P183" s="1">
        <v>3092266</v>
      </c>
      <c r="Q183" s="1">
        <v>0</v>
      </c>
      <c r="R183" s="1">
        <v>0</v>
      </c>
    </row>
    <row r="184" spans="1:18" ht="12.75" customHeight="1">
      <c r="A184" s="1" t="s">
        <v>23</v>
      </c>
      <c r="B184" s="5" t="s">
        <v>39</v>
      </c>
      <c r="C184" s="1" t="s">
        <v>46</v>
      </c>
      <c r="D184" s="1" t="s">
        <v>47</v>
      </c>
      <c r="E184" s="1">
        <v>20</v>
      </c>
      <c r="F184" s="1" t="s">
        <v>15</v>
      </c>
      <c r="G184" s="1">
        <v>1976</v>
      </c>
      <c r="H184" s="1">
        <v>0</v>
      </c>
      <c r="I184" s="1">
        <v>2</v>
      </c>
      <c r="J184" s="1">
        <v>0</v>
      </c>
      <c r="K184" s="1">
        <v>2</v>
      </c>
      <c r="L184" s="1">
        <v>2</v>
      </c>
      <c r="M184" s="1">
        <v>3433155</v>
      </c>
      <c r="N184" s="2">
        <f t="shared" si="6"/>
        <v>95.16316624213005</v>
      </c>
      <c r="O184" s="1">
        <v>3153399</v>
      </c>
      <c r="P184" s="1">
        <v>3267099</v>
      </c>
      <c r="Q184" s="1">
        <v>0</v>
      </c>
      <c r="R184" s="1">
        <v>0</v>
      </c>
    </row>
    <row r="185" spans="1:18" ht="12.75" customHeight="1">
      <c r="A185" s="1" t="s">
        <v>23</v>
      </c>
      <c r="B185" s="5" t="s">
        <v>39</v>
      </c>
      <c r="C185" s="1" t="s">
        <v>46</v>
      </c>
      <c r="D185" s="1" t="s">
        <v>47</v>
      </c>
      <c r="E185" s="1">
        <v>3</v>
      </c>
      <c r="F185" s="1" t="s">
        <v>15</v>
      </c>
      <c r="G185" s="1">
        <v>1979</v>
      </c>
      <c r="H185" s="1">
        <v>1</v>
      </c>
      <c r="I185" s="1">
        <v>3</v>
      </c>
      <c r="J185" s="1">
        <v>0</v>
      </c>
      <c r="K185" s="1">
        <v>2</v>
      </c>
      <c r="L185" s="1">
        <v>3</v>
      </c>
      <c r="M185" s="1">
        <v>3481900</v>
      </c>
      <c r="N185" s="2">
        <f t="shared" si="6"/>
        <v>93.77153278382492</v>
      </c>
      <c r="O185" s="1">
        <v>3083112</v>
      </c>
      <c r="P185" s="1">
        <v>3265031</v>
      </c>
      <c r="Q185" s="1">
        <v>0</v>
      </c>
      <c r="R185" s="1">
        <v>0</v>
      </c>
    </row>
    <row r="186" spans="1:18" ht="12.75" customHeight="1">
      <c r="A186" s="1" t="s">
        <v>23</v>
      </c>
      <c r="B186" s="5" t="s">
        <v>39</v>
      </c>
      <c r="C186" s="1" t="s">
        <v>46</v>
      </c>
      <c r="D186" s="1" t="s">
        <v>47</v>
      </c>
      <c r="E186" s="1">
        <v>26</v>
      </c>
      <c r="F186" s="1" t="s">
        <v>15</v>
      </c>
      <c r="G186" s="1">
        <v>1983</v>
      </c>
      <c r="H186" s="1">
        <v>1</v>
      </c>
      <c r="I186" s="1">
        <v>3</v>
      </c>
      <c r="J186" s="1">
        <v>0</v>
      </c>
      <c r="K186" s="1">
        <v>3</v>
      </c>
      <c r="L186" s="1">
        <v>3</v>
      </c>
      <c r="M186" s="1">
        <v>3522990</v>
      </c>
      <c r="N186" s="2">
        <f t="shared" si="6"/>
        <v>90.98317054547415</v>
      </c>
      <c r="O186" s="1">
        <v>2966615</v>
      </c>
      <c r="P186" s="1">
        <v>3205328</v>
      </c>
      <c r="Q186" s="1">
        <v>0</v>
      </c>
      <c r="R186" s="1">
        <v>0</v>
      </c>
    </row>
    <row r="187" spans="1:18" ht="12.75" customHeight="1">
      <c r="A187" s="1" t="s">
        <v>23</v>
      </c>
      <c r="B187" s="5" t="s">
        <v>39</v>
      </c>
      <c r="C187" s="1" t="s">
        <v>46</v>
      </c>
      <c r="D187" s="1" t="s">
        <v>47</v>
      </c>
      <c r="E187" s="1">
        <v>14</v>
      </c>
      <c r="F187" s="1" t="s">
        <v>15</v>
      </c>
      <c r="G187" s="1">
        <v>1987</v>
      </c>
      <c r="H187" s="1">
        <v>1</v>
      </c>
      <c r="I187" s="1">
        <v>3</v>
      </c>
      <c r="J187" s="1">
        <v>0</v>
      </c>
      <c r="K187" s="1">
        <v>3</v>
      </c>
      <c r="L187" s="1">
        <v>3</v>
      </c>
      <c r="M187" s="3">
        <v>3587560</v>
      </c>
      <c r="N187" s="2">
        <f t="shared" si="6"/>
        <v>91.2534424511367</v>
      </c>
      <c r="O187" s="1">
        <v>3075557</v>
      </c>
      <c r="P187" s="1">
        <v>3273772</v>
      </c>
      <c r="Q187" s="1">
        <f>5572+1247</f>
        <v>6819</v>
      </c>
      <c r="R187" s="1">
        <f>Q187/O187*100</f>
        <v>0.22171593633283337</v>
      </c>
    </row>
    <row r="188" spans="1:18" ht="12.75" customHeight="1">
      <c r="A188" s="1" t="s">
        <v>23</v>
      </c>
      <c r="B188" s="5" t="s">
        <v>39</v>
      </c>
      <c r="C188" s="1" t="s">
        <v>46</v>
      </c>
      <c r="D188" s="1" t="s">
        <v>47</v>
      </c>
      <c r="E188" s="1">
        <v>5</v>
      </c>
      <c r="F188" s="1" t="s">
        <v>18</v>
      </c>
      <c r="G188" s="1">
        <v>1992</v>
      </c>
      <c r="H188" s="1">
        <v>1</v>
      </c>
      <c r="I188" s="1">
        <v>3</v>
      </c>
      <c r="J188" s="1">
        <v>0</v>
      </c>
      <c r="K188" s="1">
        <v>3</v>
      </c>
      <c r="L188" s="1">
        <v>3</v>
      </c>
      <c r="M188" s="1">
        <v>3651545</v>
      </c>
      <c r="N188" s="2">
        <f t="shared" si="6"/>
        <v>89.99251001973137</v>
      </c>
      <c r="O188" s="1">
        <v>3103177</v>
      </c>
      <c r="P188" s="1">
        <v>3286117</v>
      </c>
      <c r="Q188" s="1">
        <v>0</v>
      </c>
      <c r="R188" s="1">
        <v>0</v>
      </c>
    </row>
    <row r="189" spans="1:18" ht="12.75" customHeight="1">
      <c r="A189" s="1" t="s">
        <v>23</v>
      </c>
      <c r="B189" s="1" t="s">
        <v>40</v>
      </c>
      <c r="C189" s="1" t="s">
        <v>25</v>
      </c>
      <c r="D189" s="1" t="s">
        <v>26</v>
      </c>
      <c r="E189" s="1">
        <v>26</v>
      </c>
      <c r="F189" s="1" t="s">
        <v>15</v>
      </c>
      <c r="G189" s="1">
        <v>1983</v>
      </c>
      <c r="H189" s="1">
        <v>0</v>
      </c>
      <c r="I189" s="1">
        <v>1</v>
      </c>
      <c r="J189" s="1">
        <v>1</v>
      </c>
      <c r="K189" s="1">
        <v>5</v>
      </c>
      <c r="L189" s="1">
        <v>2</v>
      </c>
      <c r="M189" s="1">
        <v>2848272</v>
      </c>
      <c r="N189" s="2">
        <f t="shared" si="6"/>
        <v>87.53644314868805</v>
      </c>
      <c r="O189" s="1">
        <v>2359031</v>
      </c>
      <c r="P189" s="1">
        <v>2493276</v>
      </c>
      <c r="Q189" s="1">
        <v>0</v>
      </c>
      <c r="R189" s="1">
        <v>0</v>
      </c>
    </row>
    <row r="190" spans="1:18" ht="12.75" customHeight="1">
      <c r="A190" s="1" t="s">
        <v>23</v>
      </c>
      <c r="B190" s="1" t="s">
        <v>40</v>
      </c>
      <c r="C190" s="1" t="s">
        <v>25</v>
      </c>
      <c r="D190" s="1" t="s">
        <v>26</v>
      </c>
      <c r="E190" s="1">
        <v>14</v>
      </c>
      <c r="F190" s="1" t="s">
        <v>15</v>
      </c>
      <c r="G190" s="1">
        <v>1987</v>
      </c>
      <c r="H190" s="1">
        <v>0</v>
      </c>
      <c r="I190" s="1">
        <v>1</v>
      </c>
      <c r="J190" s="1">
        <v>1</v>
      </c>
      <c r="K190" s="1">
        <v>5</v>
      </c>
      <c r="L190" s="1">
        <v>2</v>
      </c>
      <c r="M190" s="3">
        <v>3024498</v>
      </c>
      <c r="N190" s="2">
        <f t="shared" si="6"/>
        <v>86.86644858088847</v>
      </c>
      <c r="O190" s="1">
        <v>2487291</v>
      </c>
      <c r="P190" s="1">
        <v>2627274</v>
      </c>
      <c r="Q190" s="1">
        <f>4773+4626</f>
        <v>9399</v>
      </c>
      <c r="R190" s="1">
        <f>Q190/O190*100</f>
        <v>0.37788099583040347</v>
      </c>
    </row>
    <row r="191" spans="1:18" ht="12.75" customHeight="1">
      <c r="A191" s="1" t="s">
        <v>23</v>
      </c>
      <c r="B191" s="1" t="s">
        <v>40</v>
      </c>
      <c r="C191" s="1" t="s">
        <v>25</v>
      </c>
      <c r="D191" s="1" t="s">
        <v>26</v>
      </c>
      <c r="E191" s="1">
        <v>5</v>
      </c>
      <c r="F191" s="1" t="s">
        <v>18</v>
      </c>
      <c r="G191" s="1">
        <v>1992</v>
      </c>
      <c r="H191" s="1">
        <v>0</v>
      </c>
      <c r="I191" s="1">
        <v>2</v>
      </c>
      <c r="J191" s="1">
        <v>1</v>
      </c>
      <c r="K191" s="1">
        <v>4</v>
      </c>
      <c r="L191" s="1">
        <v>2</v>
      </c>
      <c r="M191" s="1">
        <v>3204538</v>
      </c>
      <c r="N191" s="2">
        <f t="shared" si="6"/>
        <v>84.63429049678925</v>
      </c>
      <c r="O191" s="1">
        <v>2533254</v>
      </c>
      <c r="P191" s="1">
        <v>2712138</v>
      </c>
      <c r="Q191" s="1">
        <f>3161+1938</f>
        <v>5099</v>
      </c>
      <c r="R191" s="1">
        <f>Q191/O191*100</f>
        <v>0.20128261911359857</v>
      </c>
    </row>
    <row r="192" spans="1:18" ht="12.75" customHeight="1">
      <c r="A192" s="1" t="s">
        <v>23</v>
      </c>
      <c r="B192" s="1" t="s">
        <v>40</v>
      </c>
      <c r="C192" s="1" t="s">
        <v>25</v>
      </c>
      <c r="D192" s="1" t="s">
        <v>26</v>
      </c>
      <c r="E192" s="1">
        <v>27</v>
      </c>
      <c r="F192" s="1" t="s">
        <v>17</v>
      </c>
      <c r="G192" s="1">
        <v>1994</v>
      </c>
      <c r="H192" s="1">
        <v>0</v>
      </c>
      <c r="I192" s="1">
        <v>2</v>
      </c>
      <c r="J192" s="1">
        <v>1</v>
      </c>
      <c r="K192" s="1">
        <v>4</v>
      </c>
      <c r="L192" s="1">
        <v>2</v>
      </c>
      <c r="M192" s="1">
        <v>3284705</v>
      </c>
      <c r="N192" s="2">
        <f t="shared" si="6"/>
        <v>82.0445671681323</v>
      </c>
      <c r="O192" s="1">
        <v>2363996</v>
      </c>
      <c r="P192" s="1">
        <v>2694922</v>
      </c>
      <c r="Q192" s="1">
        <v>0</v>
      </c>
      <c r="R192" s="1">
        <v>0</v>
      </c>
    </row>
    <row r="193" spans="1:18" ht="12.75" customHeight="1">
      <c r="A193" s="1" t="s">
        <v>23</v>
      </c>
      <c r="B193" s="5" t="s">
        <v>40</v>
      </c>
      <c r="C193" s="1" t="s">
        <v>28</v>
      </c>
      <c r="D193" s="1" t="s">
        <v>29</v>
      </c>
      <c r="E193" s="1">
        <v>9</v>
      </c>
      <c r="F193" s="1" t="s">
        <v>18</v>
      </c>
      <c r="G193" s="1">
        <v>2006</v>
      </c>
      <c r="H193" s="1">
        <v>0</v>
      </c>
      <c r="I193" s="1">
        <v>1</v>
      </c>
      <c r="J193" s="1">
        <v>1</v>
      </c>
      <c r="K193" s="1">
        <v>4</v>
      </c>
      <c r="M193" s="1">
        <v>3272677</v>
      </c>
      <c r="N193" s="2">
        <f t="shared" si="6"/>
        <v>79.36655526958512</v>
      </c>
      <c r="O193" s="1">
        <v>2503827</v>
      </c>
      <c r="P193" s="1">
        <v>2597411</v>
      </c>
      <c r="Q193" s="1">
        <v>0</v>
      </c>
      <c r="R193" s="1">
        <v>0</v>
      </c>
    </row>
    <row r="194" spans="1:18" ht="12.75" customHeight="1">
      <c r="A194" s="1" t="s">
        <v>23</v>
      </c>
      <c r="B194" s="5" t="s">
        <v>40</v>
      </c>
      <c r="C194" s="1" t="s">
        <v>28</v>
      </c>
      <c r="D194" s="1" t="s">
        <v>29</v>
      </c>
      <c r="E194" s="1">
        <v>13</v>
      </c>
      <c r="F194" s="1" t="s">
        <v>18</v>
      </c>
      <c r="G194" s="1">
        <v>2008</v>
      </c>
      <c r="H194" s="1">
        <v>0</v>
      </c>
      <c r="I194" s="1">
        <v>1</v>
      </c>
      <c r="J194" s="1">
        <v>1</v>
      </c>
      <c r="K194" s="1">
        <v>4</v>
      </c>
      <c r="M194" s="1">
        <v>3285298</v>
      </c>
      <c r="N194" s="2">
        <f t="shared" si="6"/>
        <v>76.20864226015418</v>
      </c>
      <c r="O194" s="1">
        <v>2383470</v>
      </c>
      <c r="P194" s="1">
        <v>2503681</v>
      </c>
      <c r="Q194" s="1">
        <v>42357</v>
      </c>
      <c r="R194" s="1">
        <f>Q194/O194*100</f>
        <v>1.7771148787272337</v>
      </c>
    </row>
    <row r="195" spans="1:18" ht="12.75" customHeight="1">
      <c r="A195" s="1" t="s">
        <v>23</v>
      </c>
      <c r="B195" s="5" t="s">
        <v>40</v>
      </c>
      <c r="C195" s="1" t="s">
        <v>46</v>
      </c>
      <c r="D195" s="1" t="s">
        <v>47</v>
      </c>
      <c r="E195" s="1">
        <v>26</v>
      </c>
      <c r="F195" s="1" t="s">
        <v>15</v>
      </c>
      <c r="G195" s="1">
        <v>1983</v>
      </c>
      <c r="H195" s="1">
        <v>1</v>
      </c>
      <c r="I195" s="1">
        <v>3</v>
      </c>
      <c r="J195" s="1">
        <v>0</v>
      </c>
      <c r="K195" s="1">
        <v>3</v>
      </c>
      <c r="L195" s="1">
        <v>3</v>
      </c>
      <c r="M195" s="1">
        <v>2848272</v>
      </c>
      <c r="N195" s="2">
        <f t="shared" si="6"/>
        <v>87.53644314868805</v>
      </c>
      <c r="O195" s="1">
        <v>2359031</v>
      </c>
      <c r="P195" s="1">
        <v>2493276</v>
      </c>
      <c r="Q195" s="1">
        <v>0</v>
      </c>
      <c r="R195" s="1">
        <v>0</v>
      </c>
    </row>
    <row r="196" spans="1:18" ht="12.75" customHeight="1">
      <c r="A196" s="1" t="s">
        <v>23</v>
      </c>
      <c r="B196" s="5" t="s">
        <v>40</v>
      </c>
      <c r="C196" s="1" t="s">
        <v>46</v>
      </c>
      <c r="D196" s="1" t="s">
        <v>47</v>
      </c>
      <c r="E196" s="1">
        <v>14</v>
      </c>
      <c r="F196" s="1" t="s">
        <v>15</v>
      </c>
      <c r="G196" s="1">
        <v>1987</v>
      </c>
      <c r="H196" s="1">
        <v>1</v>
      </c>
      <c r="I196" s="1">
        <v>3</v>
      </c>
      <c r="J196" s="1">
        <v>0</v>
      </c>
      <c r="K196" s="1">
        <v>3</v>
      </c>
      <c r="L196" s="1">
        <v>3</v>
      </c>
      <c r="M196" s="3">
        <v>3024498</v>
      </c>
      <c r="N196" s="2">
        <f t="shared" si="6"/>
        <v>86.86644858088847</v>
      </c>
      <c r="O196" s="1">
        <v>2487291</v>
      </c>
      <c r="P196" s="1">
        <v>2627274</v>
      </c>
      <c r="Q196" s="1">
        <f>474+530</f>
        <v>1004</v>
      </c>
      <c r="R196" s="1">
        <f>Q196/O196*100</f>
        <v>0.040365200533431754</v>
      </c>
    </row>
    <row r="197" spans="1:18" ht="12.75" customHeight="1">
      <c r="A197" s="1" t="s">
        <v>23</v>
      </c>
      <c r="B197" s="5" t="s">
        <v>40</v>
      </c>
      <c r="C197" s="1" t="s">
        <v>46</v>
      </c>
      <c r="D197" s="1" t="s">
        <v>47</v>
      </c>
      <c r="E197" s="1">
        <v>5</v>
      </c>
      <c r="F197" s="1" t="s">
        <v>18</v>
      </c>
      <c r="G197" s="1">
        <v>1992</v>
      </c>
      <c r="H197" s="1">
        <v>1</v>
      </c>
      <c r="I197" s="1">
        <v>3</v>
      </c>
      <c r="J197" s="1">
        <v>0</v>
      </c>
      <c r="K197" s="1">
        <v>3</v>
      </c>
      <c r="L197" s="1">
        <v>3</v>
      </c>
      <c r="M197" s="1">
        <v>3204538</v>
      </c>
      <c r="N197" s="2">
        <f t="shared" si="6"/>
        <v>84.63429049678925</v>
      </c>
      <c r="O197" s="1">
        <v>2533254</v>
      </c>
      <c r="P197" s="1">
        <v>2712138</v>
      </c>
      <c r="Q197" s="1">
        <v>0</v>
      </c>
      <c r="R197" s="1">
        <v>0</v>
      </c>
    </row>
    <row r="198" spans="1:18" ht="12.75" customHeight="1">
      <c r="A198" s="1" t="s">
        <v>23</v>
      </c>
      <c r="B198" s="1" t="s">
        <v>41</v>
      </c>
      <c r="C198" s="1" t="s">
        <v>94</v>
      </c>
      <c r="D198" s="1" t="s">
        <v>22</v>
      </c>
      <c r="E198" s="1">
        <v>2</v>
      </c>
      <c r="F198" s="1" t="s">
        <v>15</v>
      </c>
      <c r="G198" s="1">
        <v>1946</v>
      </c>
      <c r="H198" s="1">
        <v>1</v>
      </c>
      <c r="I198" s="1">
        <v>4</v>
      </c>
      <c r="M198" s="1">
        <v>663003</v>
      </c>
      <c r="N198" s="2">
        <f t="shared" si="6"/>
        <v>85.90926436230303</v>
      </c>
      <c r="O198" s="1">
        <v>527403</v>
      </c>
      <c r="P198" s="1">
        <v>569581</v>
      </c>
      <c r="Q198" s="1">
        <v>10499</v>
      </c>
      <c r="R198" s="1">
        <f>Q198/O198*100</f>
        <v>1.9906978155224753</v>
      </c>
    </row>
    <row r="199" spans="1:18" ht="12.75" customHeight="1">
      <c r="A199" s="1" t="s">
        <v>23</v>
      </c>
      <c r="B199" s="1" t="s">
        <v>41</v>
      </c>
      <c r="C199" s="1" t="s">
        <v>94</v>
      </c>
      <c r="D199" s="1" t="s">
        <v>22</v>
      </c>
      <c r="E199" s="1">
        <v>18</v>
      </c>
      <c r="F199" s="1" t="s">
        <v>18</v>
      </c>
      <c r="G199" s="1">
        <v>1948</v>
      </c>
      <c r="H199" s="1">
        <v>1</v>
      </c>
      <c r="I199" s="1">
        <v>4</v>
      </c>
      <c r="M199" s="1">
        <v>686624</v>
      </c>
      <c r="N199" s="2">
        <f t="shared" si="6"/>
        <v>90.07098499324229</v>
      </c>
      <c r="O199" s="1">
        <v>603862</v>
      </c>
      <c r="P199" s="1">
        <v>618449</v>
      </c>
      <c r="Q199" s="1">
        <v>0</v>
      </c>
      <c r="R199" s="1">
        <v>0</v>
      </c>
    </row>
    <row r="200" spans="1:18" ht="12.75" customHeight="1">
      <c r="A200" s="1" t="s">
        <v>23</v>
      </c>
      <c r="B200" s="5" t="s">
        <v>41</v>
      </c>
      <c r="C200" s="1" t="s">
        <v>28</v>
      </c>
      <c r="D200" s="1" t="s">
        <v>29</v>
      </c>
      <c r="E200" s="1">
        <v>9</v>
      </c>
      <c r="F200" s="1" t="s">
        <v>18</v>
      </c>
      <c r="G200" s="1">
        <v>2006</v>
      </c>
      <c r="H200" s="1">
        <v>0</v>
      </c>
      <c r="I200" s="1">
        <v>1</v>
      </c>
      <c r="J200" s="1">
        <v>1</v>
      </c>
      <c r="K200" s="1">
        <v>4</v>
      </c>
      <c r="M200" s="1">
        <v>1380487</v>
      </c>
      <c r="N200" s="2">
        <f t="shared" si="6"/>
        <v>77.94075568983989</v>
      </c>
      <c r="O200" s="1">
        <v>1049503</v>
      </c>
      <c r="P200" s="1">
        <v>1075962</v>
      </c>
      <c r="Q200" s="1">
        <v>0</v>
      </c>
      <c r="R200" s="1">
        <v>0</v>
      </c>
    </row>
    <row r="201" spans="1:18" ht="12.75" customHeight="1">
      <c r="A201" s="1" t="s">
        <v>23</v>
      </c>
      <c r="B201" s="5" t="s">
        <v>41</v>
      </c>
      <c r="C201" s="1" t="s">
        <v>28</v>
      </c>
      <c r="D201" s="1" t="s">
        <v>29</v>
      </c>
      <c r="E201" s="1">
        <v>13</v>
      </c>
      <c r="F201" s="1" t="s">
        <v>18</v>
      </c>
      <c r="G201" s="1">
        <v>2008</v>
      </c>
      <c r="H201" s="1">
        <v>0</v>
      </c>
      <c r="I201" s="1">
        <v>1</v>
      </c>
      <c r="J201" s="1">
        <v>1</v>
      </c>
      <c r="K201" s="1">
        <v>4</v>
      </c>
      <c r="M201" s="1">
        <v>1389739</v>
      </c>
      <c r="N201" s="2">
        <f t="shared" si="6"/>
        <v>72.30062623269549</v>
      </c>
      <c r="O201" s="1">
        <v>978444</v>
      </c>
      <c r="P201" s="1">
        <v>1004790</v>
      </c>
      <c r="Q201" s="1">
        <v>6168</v>
      </c>
      <c r="R201" s="1">
        <f aca="true" t="shared" si="8" ref="R201:R213">Q201/O201*100</f>
        <v>0.630388657909906</v>
      </c>
    </row>
    <row r="202" spans="1:18" ht="12.75" customHeight="1">
      <c r="A202" s="1" t="s">
        <v>23</v>
      </c>
      <c r="B202" s="1" t="s">
        <v>41</v>
      </c>
      <c r="C202" s="1" t="s">
        <v>46</v>
      </c>
      <c r="D202" s="1" t="s">
        <v>47</v>
      </c>
      <c r="E202" s="1">
        <v>2</v>
      </c>
      <c r="F202" s="1" t="s">
        <v>15</v>
      </c>
      <c r="G202" s="1">
        <v>1946</v>
      </c>
      <c r="H202" s="1">
        <v>0</v>
      </c>
      <c r="I202" s="1">
        <v>1</v>
      </c>
      <c r="M202" s="1">
        <v>663003</v>
      </c>
      <c r="N202" s="2">
        <f t="shared" si="6"/>
        <v>85.90926436230303</v>
      </c>
      <c r="O202" s="1">
        <v>527403</v>
      </c>
      <c r="P202" s="1">
        <v>569581</v>
      </c>
      <c r="Q202" s="1">
        <v>78554</v>
      </c>
      <c r="R202" s="1">
        <f t="shared" si="8"/>
        <v>14.89449244695233</v>
      </c>
    </row>
    <row r="203" spans="1:18" ht="12.75" customHeight="1">
      <c r="A203" s="1" t="s">
        <v>23</v>
      </c>
      <c r="B203" s="1" t="s">
        <v>41</v>
      </c>
      <c r="C203" s="1" t="s">
        <v>46</v>
      </c>
      <c r="D203" s="1" t="s">
        <v>47</v>
      </c>
      <c r="E203" s="1">
        <v>18</v>
      </c>
      <c r="F203" s="1" t="s">
        <v>18</v>
      </c>
      <c r="G203" s="1">
        <v>1948</v>
      </c>
      <c r="H203" s="1">
        <v>0</v>
      </c>
      <c r="I203" s="1">
        <v>1</v>
      </c>
      <c r="M203" s="1">
        <v>686624</v>
      </c>
      <c r="N203" s="2">
        <f t="shared" si="6"/>
        <v>90.07098499324229</v>
      </c>
      <c r="O203" s="1">
        <v>603862</v>
      </c>
      <c r="P203" s="1">
        <v>618449</v>
      </c>
      <c r="Q203" s="1">
        <v>61928</v>
      </c>
      <c r="R203" s="1">
        <f t="shared" si="8"/>
        <v>10.255323236103612</v>
      </c>
    </row>
    <row r="204" spans="1:18" ht="12.75" customHeight="1">
      <c r="A204" s="1" t="s">
        <v>23</v>
      </c>
      <c r="B204" s="1" t="s">
        <v>41</v>
      </c>
      <c r="C204" s="1" t="s">
        <v>46</v>
      </c>
      <c r="D204" s="1" t="s">
        <v>47</v>
      </c>
      <c r="E204" s="1">
        <v>7</v>
      </c>
      <c r="F204" s="1" t="s">
        <v>15</v>
      </c>
      <c r="G204" s="1">
        <v>1953</v>
      </c>
      <c r="H204" s="1">
        <v>0</v>
      </c>
      <c r="I204" s="1">
        <v>1</v>
      </c>
      <c r="M204" s="1">
        <v>732458</v>
      </c>
      <c r="N204" s="2">
        <f t="shared" si="6"/>
        <v>91.69017199621003</v>
      </c>
      <c r="O204" s="1">
        <v>646821</v>
      </c>
      <c r="P204" s="1">
        <v>671592</v>
      </c>
      <c r="Q204" s="1">
        <v>24990</v>
      </c>
      <c r="R204" s="1">
        <f t="shared" si="8"/>
        <v>3.8635109249699684</v>
      </c>
    </row>
    <row r="205" spans="1:18" ht="12.75" customHeight="1">
      <c r="A205" s="1" t="s">
        <v>23</v>
      </c>
      <c r="B205" s="1" t="s">
        <v>41</v>
      </c>
      <c r="C205" s="1" t="s">
        <v>46</v>
      </c>
      <c r="D205" s="1" t="s">
        <v>47</v>
      </c>
      <c r="E205" s="1">
        <v>19</v>
      </c>
      <c r="F205" s="1" t="s">
        <v>16</v>
      </c>
      <c r="G205" s="1">
        <v>1968</v>
      </c>
      <c r="H205" s="1">
        <v>0</v>
      </c>
      <c r="I205" s="1">
        <v>2</v>
      </c>
      <c r="M205" s="1">
        <v>876753</v>
      </c>
      <c r="N205" s="2">
        <f t="shared" si="6"/>
        <v>89.19775581035935</v>
      </c>
      <c r="O205" s="1">
        <v>755268</v>
      </c>
      <c r="P205" s="1">
        <v>782044</v>
      </c>
      <c r="Q205" s="1">
        <v>27228</v>
      </c>
      <c r="R205" s="1">
        <f t="shared" si="8"/>
        <v>3.6050779326014073</v>
      </c>
    </row>
    <row r="206" spans="1:18" ht="12.75" customHeight="1">
      <c r="A206" s="1" t="s">
        <v>23</v>
      </c>
      <c r="B206" s="1" t="s">
        <v>41</v>
      </c>
      <c r="C206" s="1" t="s">
        <v>46</v>
      </c>
      <c r="D206" s="1" t="s">
        <v>47</v>
      </c>
      <c r="E206" s="1">
        <v>3</v>
      </c>
      <c r="F206" s="1" t="s">
        <v>15</v>
      </c>
      <c r="G206" s="1">
        <v>1979</v>
      </c>
      <c r="H206" s="1">
        <v>1</v>
      </c>
      <c r="I206" s="1">
        <v>3</v>
      </c>
      <c r="J206" s="1">
        <v>0</v>
      </c>
      <c r="K206" s="1">
        <v>2</v>
      </c>
      <c r="L206" s="1">
        <v>2</v>
      </c>
      <c r="M206" s="1">
        <v>1098937</v>
      </c>
      <c r="N206" s="2">
        <f t="shared" si="6"/>
        <v>87.4212079491363</v>
      </c>
      <c r="O206" s="1">
        <v>925114</v>
      </c>
      <c r="P206" s="1">
        <v>960704</v>
      </c>
      <c r="Q206" s="1">
        <v>17673</v>
      </c>
      <c r="R206" s="1">
        <f t="shared" si="8"/>
        <v>1.910359155736482</v>
      </c>
    </row>
    <row r="207" spans="1:18" ht="12.75" customHeight="1">
      <c r="A207" s="1" t="s">
        <v>23</v>
      </c>
      <c r="B207" s="1" t="s">
        <v>41</v>
      </c>
      <c r="C207" s="1" t="s">
        <v>46</v>
      </c>
      <c r="D207" s="1" t="s">
        <v>47</v>
      </c>
      <c r="E207" s="1">
        <v>26</v>
      </c>
      <c r="F207" s="1" t="s">
        <v>15</v>
      </c>
      <c r="G207" s="1">
        <v>1983</v>
      </c>
      <c r="H207" s="1">
        <v>1</v>
      </c>
      <c r="I207" s="1">
        <v>3</v>
      </c>
      <c r="J207" s="1">
        <v>0</v>
      </c>
      <c r="K207" s="1">
        <v>3</v>
      </c>
      <c r="L207" s="1">
        <v>2</v>
      </c>
      <c r="M207" s="1">
        <v>1170425</v>
      </c>
      <c r="N207" s="2">
        <f t="shared" si="6"/>
        <v>86.28523826815045</v>
      </c>
      <c r="O207" s="1">
        <v>966877</v>
      </c>
      <c r="P207" s="1">
        <v>1009904</v>
      </c>
      <c r="Q207" s="1">
        <v>91923</v>
      </c>
      <c r="R207" s="1">
        <f t="shared" si="8"/>
        <v>9.507207224910717</v>
      </c>
    </row>
    <row r="208" spans="1:18" ht="12.75" customHeight="1">
      <c r="A208" s="1" t="s">
        <v>23</v>
      </c>
      <c r="B208" s="1" t="s">
        <v>41</v>
      </c>
      <c r="C208" s="1" t="s">
        <v>46</v>
      </c>
      <c r="D208" s="1" t="s">
        <v>47</v>
      </c>
      <c r="E208" s="1">
        <v>14</v>
      </c>
      <c r="F208" s="1" t="s">
        <v>15</v>
      </c>
      <c r="G208" s="1">
        <v>1987</v>
      </c>
      <c r="H208" s="1">
        <v>1</v>
      </c>
      <c r="I208" s="1">
        <v>3</v>
      </c>
      <c r="J208" s="1">
        <v>0</v>
      </c>
      <c r="K208" s="1">
        <v>3</v>
      </c>
      <c r="L208" s="1">
        <v>3</v>
      </c>
      <c r="M208" s="3">
        <v>1243536</v>
      </c>
      <c r="N208" s="2">
        <f t="shared" si="6"/>
        <v>87.07250936040452</v>
      </c>
      <c r="O208" s="1">
        <v>1034478</v>
      </c>
      <c r="P208" s="1">
        <v>1082778</v>
      </c>
      <c r="Q208" s="1">
        <v>123678</v>
      </c>
      <c r="R208" s="1">
        <f t="shared" si="8"/>
        <v>11.95559499573698</v>
      </c>
    </row>
    <row r="209" spans="1:18" ht="12.75" customHeight="1">
      <c r="A209" s="1" t="s">
        <v>23</v>
      </c>
      <c r="B209" s="1" t="s">
        <v>41</v>
      </c>
      <c r="C209" s="1" t="s">
        <v>46</v>
      </c>
      <c r="D209" s="1" t="s">
        <v>47</v>
      </c>
      <c r="E209" s="1">
        <v>21</v>
      </c>
      <c r="F209" s="1" t="s">
        <v>18</v>
      </c>
      <c r="G209" s="1">
        <v>1996</v>
      </c>
      <c r="H209" s="1">
        <v>0</v>
      </c>
      <c r="I209" s="1">
        <v>2</v>
      </c>
      <c r="J209" s="1">
        <v>1</v>
      </c>
      <c r="K209" s="1">
        <v>4</v>
      </c>
      <c r="L209" s="1">
        <v>3</v>
      </c>
      <c r="M209" s="1">
        <v>1392661</v>
      </c>
      <c r="N209" s="2">
        <f t="shared" si="6"/>
        <v>77.49165087555406</v>
      </c>
      <c r="O209" s="1">
        <v>996309</v>
      </c>
      <c r="P209" s="1">
        <v>1079196</v>
      </c>
      <c r="Q209" s="1">
        <v>38002</v>
      </c>
      <c r="R209" s="1">
        <f t="shared" si="8"/>
        <v>3.8142785019507</v>
      </c>
    </row>
    <row r="210" spans="1:18" ht="12.75" customHeight="1">
      <c r="A210" s="1" t="s">
        <v>23</v>
      </c>
      <c r="B210" s="1" t="s">
        <v>41</v>
      </c>
      <c r="C210" s="1" t="s">
        <v>46</v>
      </c>
      <c r="D210" s="1" t="s">
        <v>47</v>
      </c>
      <c r="E210" s="1">
        <v>13</v>
      </c>
      <c r="F210" s="1" t="s">
        <v>16</v>
      </c>
      <c r="G210" s="1">
        <v>2001</v>
      </c>
      <c r="H210" s="1">
        <v>1</v>
      </c>
      <c r="I210" s="1">
        <v>3</v>
      </c>
      <c r="J210" s="1">
        <v>0</v>
      </c>
      <c r="K210" s="1">
        <v>3</v>
      </c>
      <c r="L210" s="1">
        <v>3</v>
      </c>
      <c r="M210" s="1">
        <v>1431074</v>
      </c>
      <c r="N210" s="2">
        <f t="shared" si="6"/>
        <v>77.4480564946327</v>
      </c>
      <c r="O210" s="1">
        <v>1009298</v>
      </c>
      <c r="P210" s="1">
        <v>1108339</v>
      </c>
      <c r="Q210" s="1">
        <v>34412</v>
      </c>
      <c r="R210" s="1">
        <f t="shared" si="8"/>
        <v>3.409498483104098</v>
      </c>
    </row>
    <row r="211" spans="1:18" ht="12.75" customHeight="1">
      <c r="A211" s="1" t="s">
        <v>23</v>
      </c>
      <c r="B211" s="1" t="s">
        <v>41</v>
      </c>
      <c r="C211" s="1" t="s">
        <v>46</v>
      </c>
      <c r="D211" s="1" t="s">
        <v>47</v>
      </c>
      <c r="E211" s="1">
        <v>9</v>
      </c>
      <c r="F211" s="1" t="s">
        <v>18</v>
      </c>
      <c r="G211" s="1">
        <v>2008</v>
      </c>
      <c r="H211" s="1">
        <v>1</v>
      </c>
      <c r="I211" s="1">
        <v>3</v>
      </c>
      <c r="J211" s="1">
        <v>0</v>
      </c>
      <c r="K211" s="1">
        <v>3</v>
      </c>
      <c r="L211" s="1">
        <v>3</v>
      </c>
      <c r="M211" s="1">
        <v>1389739</v>
      </c>
      <c r="N211" s="2">
        <f t="shared" si="6"/>
        <v>72.30062623269549</v>
      </c>
      <c r="O211" s="1">
        <v>978444</v>
      </c>
      <c r="P211" s="1">
        <v>1004790</v>
      </c>
      <c r="Q211" s="1">
        <v>14860</v>
      </c>
      <c r="R211" s="1">
        <f t="shared" si="8"/>
        <v>1.5187379144846307</v>
      </c>
    </row>
    <row r="212" spans="1:18" ht="12.75" customHeight="1">
      <c r="A212" s="1" t="s">
        <v>23</v>
      </c>
      <c r="B212" s="1" t="s">
        <v>41</v>
      </c>
      <c r="C212" s="1" t="s">
        <v>48</v>
      </c>
      <c r="D212" s="1" t="s">
        <v>49</v>
      </c>
      <c r="E212" s="1">
        <v>27</v>
      </c>
      <c r="F212" s="1" t="s">
        <v>17</v>
      </c>
      <c r="G212" s="1">
        <v>1994</v>
      </c>
      <c r="H212" s="1">
        <v>1</v>
      </c>
      <c r="I212" s="1">
        <v>4</v>
      </c>
      <c r="J212" s="1">
        <v>0</v>
      </c>
      <c r="K212" s="1">
        <v>2</v>
      </c>
      <c r="M212" s="1">
        <v>1071984</v>
      </c>
      <c r="N212" s="2">
        <f t="shared" si="6"/>
        <v>87.34906491141659</v>
      </c>
      <c r="O212" s="1">
        <v>888073</v>
      </c>
      <c r="P212" s="1">
        <v>936368</v>
      </c>
      <c r="Q212" s="1">
        <v>0</v>
      </c>
      <c r="R212" s="1">
        <f t="shared" si="8"/>
        <v>0</v>
      </c>
    </row>
    <row r="213" spans="1:18" ht="12.75" customHeight="1">
      <c r="A213" s="1" t="s">
        <v>23</v>
      </c>
      <c r="B213" s="1" t="s">
        <v>41</v>
      </c>
      <c r="C213" s="1" t="s">
        <v>48</v>
      </c>
      <c r="D213" s="1" t="s">
        <v>49</v>
      </c>
      <c r="E213" s="1">
        <v>21</v>
      </c>
      <c r="F213" s="1" t="s">
        <v>18</v>
      </c>
      <c r="G213" s="1">
        <v>1996</v>
      </c>
      <c r="H213" s="1">
        <v>1</v>
      </c>
      <c r="I213" s="1">
        <v>4</v>
      </c>
      <c r="J213" s="1">
        <v>0</v>
      </c>
      <c r="K213" s="1">
        <v>2</v>
      </c>
      <c r="M213" s="1">
        <v>1082618</v>
      </c>
      <c r="N213" s="2">
        <f t="shared" si="6"/>
        <v>86.23438738317671</v>
      </c>
      <c r="O213" s="1">
        <v>844085</v>
      </c>
      <c r="P213" s="1">
        <v>933589</v>
      </c>
      <c r="Q213" s="1">
        <v>23355</v>
      </c>
      <c r="R213" s="1">
        <f t="shared" si="8"/>
        <v>2.7669014376514216</v>
      </c>
    </row>
    <row r="214" spans="1:18" ht="12.75" customHeight="1">
      <c r="A214" s="1" t="s">
        <v>23</v>
      </c>
      <c r="B214" s="1" t="s">
        <v>41</v>
      </c>
      <c r="C214" s="1" t="s">
        <v>48</v>
      </c>
      <c r="D214" s="1" t="s">
        <v>49</v>
      </c>
      <c r="E214" s="1">
        <v>13</v>
      </c>
      <c r="F214" s="1" t="s">
        <v>16</v>
      </c>
      <c r="G214" s="1">
        <v>2001</v>
      </c>
      <c r="H214" s="1">
        <v>1</v>
      </c>
      <c r="I214" s="1">
        <v>4</v>
      </c>
      <c r="J214" s="1">
        <v>0</v>
      </c>
      <c r="K214" s="1">
        <v>2</v>
      </c>
      <c r="M214" s="1">
        <v>1086878</v>
      </c>
      <c r="N214" s="2">
        <f t="shared" si="6"/>
        <v>78.25680527161282</v>
      </c>
      <c r="O214" s="1">
        <v>804160</v>
      </c>
      <c r="P214" s="1">
        <v>850556</v>
      </c>
      <c r="Q214" s="1">
        <v>0</v>
      </c>
      <c r="R214" s="1">
        <v>0</v>
      </c>
    </row>
    <row r="215" spans="1:18" ht="12.75" customHeight="1">
      <c r="A215" s="1" t="s">
        <v>23</v>
      </c>
      <c r="B215" s="1" t="s">
        <v>41</v>
      </c>
      <c r="C215" s="1" t="s">
        <v>48</v>
      </c>
      <c r="D215" s="1" t="s">
        <v>49</v>
      </c>
      <c r="E215" s="1">
        <v>9</v>
      </c>
      <c r="F215" s="1" t="s">
        <v>18</v>
      </c>
      <c r="G215" s="1">
        <v>2006</v>
      </c>
      <c r="H215" s="1">
        <v>1</v>
      </c>
      <c r="I215" s="1">
        <v>4</v>
      </c>
      <c r="J215" s="1">
        <v>0</v>
      </c>
      <c r="K215" s="1">
        <v>2</v>
      </c>
      <c r="M215" s="1">
        <v>984950</v>
      </c>
      <c r="N215" s="2">
        <f t="shared" si="6"/>
        <v>84.5900807147571</v>
      </c>
      <c r="O215" s="1">
        <v>809349</v>
      </c>
      <c r="P215" s="1">
        <v>833170</v>
      </c>
      <c r="Q215" s="1">
        <v>11000</v>
      </c>
      <c r="R215" s="1">
        <f>Q215/O215*100</f>
        <v>1.3591170187397525</v>
      </c>
    </row>
    <row r="216" spans="1:18" ht="12.75" customHeight="1">
      <c r="A216" s="1" t="s">
        <v>23</v>
      </c>
      <c r="B216" s="1" t="s">
        <v>41</v>
      </c>
      <c r="C216" s="1" t="s">
        <v>48</v>
      </c>
      <c r="D216" s="1" t="s">
        <v>49</v>
      </c>
      <c r="E216" s="1">
        <v>13</v>
      </c>
      <c r="F216" s="1" t="s">
        <v>18</v>
      </c>
      <c r="G216" s="1">
        <v>2008</v>
      </c>
      <c r="H216" s="1">
        <v>1</v>
      </c>
      <c r="I216" s="1">
        <v>4</v>
      </c>
      <c r="J216" s="1">
        <v>0</v>
      </c>
      <c r="K216" s="1">
        <v>2</v>
      </c>
      <c r="M216" s="1">
        <v>980136</v>
      </c>
      <c r="N216" s="2">
        <f t="shared" si="6"/>
        <v>80.77776961564518</v>
      </c>
      <c r="O216" s="1">
        <v>762958</v>
      </c>
      <c r="P216" s="1">
        <v>791732</v>
      </c>
      <c r="Q216" s="1">
        <v>7176</v>
      </c>
      <c r="R216" s="1">
        <f>Q216/O216*100</f>
        <v>0.9405498074599126</v>
      </c>
    </row>
    <row r="217" spans="1:18" ht="12.75" customHeight="1">
      <c r="A217" s="1" t="s">
        <v>23</v>
      </c>
      <c r="B217" s="1" t="s">
        <v>50</v>
      </c>
      <c r="C217" s="1" t="s">
        <v>28</v>
      </c>
      <c r="D217" s="1" t="s">
        <v>29</v>
      </c>
      <c r="E217" s="1">
        <v>9</v>
      </c>
      <c r="F217" s="1" t="s">
        <v>18</v>
      </c>
      <c r="G217" s="1">
        <v>2006</v>
      </c>
      <c r="H217" s="1">
        <v>0</v>
      </c>
      <c r="I217" s="1">
        <v>1</v>
      </c>
      <c r="J217" s="1">
        <v>1</v>
      </c>
      <c r="K217" s="1">
        <v>4</v>
      </c>
      <c r="M217" s="1">
        <v>4039868</v>
      </c>
      <c r="N217" s="2">
        <f t="shared" si="6"/>
        <v>74.98938084115619</v>
      </c>
      <c r="O217" s="1">
        <v>2883390</v>
      </c>
      <c r="P217" s="1">
        <v>3029472</v>
      </c>
      <c r="Q217" s="1">
        <v>0</v>
      </c>
      <c r="R217" s="1">
        <v>0</v>
      </c>
    </row>
    <row r="218" spans="1:18" ht="12.75" customHeight="1">
      <c r="A218" s="1" t="s">
        <v>23</v>
      </c>
      <c r="B218" s="1" t="s">
        <v>50</v>
      </c>
      <c r="C218" s="1" t="s">
        <v>28</v>
      </c>
      <c r="D218" s="1" t="s">
        <v>29</v>
      </c>
      <c r="E218" s="1">
        <v>13</v>
      </c>
      <c r="F218" s="1" t="s">
        <v>18</v>
      </c>
      <c r="G218" s="1">
        <v>2008</v>
      </c>
      <c r="H218" s="1">
        <v>0</v>
      </c>
      <c r="I218" s="1">
        <v>1</v>
      </c>
      <c r="J218" s="1">
        <v>1</v>
      </c>
      <c r="K218" s="1">
        <v>4</v>
      </c>
      <c r="M218" s="1">
        <v>4061071</v>
      </c>
      <c r="N218" s="2">
        <f t="shared" si="6"/>
        <v>75.02136751610597</v>
      </c>
      <c r="O218" s="1">
        <v>2823947</v>
      </c>
      <c r="P218" s="1">
        <v>3046671</v>
      </c>
      <c r="Q218" s="1">
        <f>73858+143311</f>
        <v>217169</v>
      </c>
      <c r="R218" s="1">
        <f>Q218/O218*100</f>
        <v>7.690264725223242</v>
      </c>
    </row>
    <row r="219" spans="1:18" ht="12.75" customHeight="1">
      <c r="A219" s="1" t="s">
        <v>23</v>
      </c>
      <c r="B219" s="5" t="s">
        <v>50</v>
      </c>
      <c r="C219" s="1" t="s">
        <v>46</v>
      </c>
      <c r="D219" s="1" t="s">
        <v>47</v>
      </c>
      <c r="E219" s="1">
        <v>26</v>
      </c>
      <c r="F219" s="1" t="s">
        <v>15</v>
      </c>
      <c r="G219" s="1">
        <v>1983</v>
      </c>
      <c r="H219" s="1">
        <v>1</v>
      </c>
      <c r="I219" s="1">
        <v>3</v>
      </c>
      <c r="J219" s="1">
        <v>0</v>
      </c>
      <c r="K219" s="1">
        <v>3</v>
      </c>
      <c r="L219" s="1">
        <v>3</v>
      </c>
      <c r="M219" s="1">
        <v>3830143</v>
      </c>
      <c r="N219" s="2">
        <f t="shared" si="6"/>
        <v>80.21060832454559</v>
      </c>
      <c r="O219" s="1">
        <v>2850769</v>
      </c>
      <c r="P219" s="1">
        <v>3072181</v>
      </c>
      <c r="Q219" s="1">
        <v>0</v>
      </c>
      <c r="R219" s="1">
        <v>0</v>
      </c>
    </row>
    <row r="220" spans="1:18" ht="12.75" customHeight="1">
      <c r="A220" s="1" t="s">
        <v>23</v>
      </c>
      <c r="B220" s="5" t="s">
        <v>50</v>
      </c>
      <c r="C220" s="1" t="s">
        <v>46</v>
      </c>
      <c r="D220" s="1" t="s">
        <v>47</v>
      </c>
      <c r="E220" s="1">
        <v>14</v>
      </c>
      <c r="F220" s="1" t="s">
        <v>15</v>
      </c>
      <c r="G220" s="1">
        <v>1987</v>
      </c>
      <c r="H220" s="1">
        <v>1</v>
      </c>
      <c r="I220" s="1">
        <v>3</v>
      </c>
      <c r="J220" s="1">
        <v>0</v>
      </c>
      <c r="K220" s="1">
        <v>3</v>
      </c>
      <c r="L220" s="1">
        <v>3</v>
      </c>
      <c r="M220" s="3">
        <v>4004485</v>
      </c>
      <c r="N220" s="2">
        <f t="shared" si="6"/>
        <v>79.29723797192398</v>
      </c>
      <c r="O220" s="1">
        <v>2935091</v>
      </c>
      <c r="P220" s="1">
        <v>3175446</v>
      </c>
      <c r="Q220" s="1">
        <f>1179+761</f>
        <v>1940</v>
      </c>
      <c r="R220" s="1">
        <f>Q220/O220*100</f>
        <v>0.06609675815843528</v>
      </c>
    </row>
    <row r="221" spans="1:18" ht="12.75" customHeight="1">
      <c r="A221" s="1" t="s">
        <v>23</v>
      </c>
      <c r="B221" s="5" t="s">
        <v>50</v>
      </c>
      <c r="C221" s="1" t="s">
        <v>46</v>
      </c>
      <c r="D221" s="1" t="s">
        <v>47</v>
      </c>
      <c r="E221" s="1">
        <v>5</v>
      </c>
      <c r="F221" s="1" t="s">
        <v>18</v>
      </c>
      <c r="G221" s="1">
        <v>1992</v>
      </c>
      <c r="H221" s="1">
        <v>1</v>
      </c>
      <c r="I221" s="1">
        <v>3</v>
      </c>
      <c r="J221" s="1">
        <v>0</v>
      </c>
      <c r="K221" s="1">
        <v>3</v>
      </c>
      <c r="L221" s="1">
        <v>3</v>
      </c>
      <c r="M221" s="1">
        <v>4207229</v>
      </c>
      <c r="N221" s="2">
        <f t="shared" si="6"/>
        <v>77.5798274826495</v>
      </c>
      <c r="O221" s="1">
        <v>2998419</v>
      </c>
      <c r="P221" s="1">
        <v>3263961</v>
      </c>
      <c r="Q221" s="1">
        <v>0</v>
      </c>
      <c r="R221" s="1">
        <v>0</v>
      </c>
    </row>
    <row r="222" spans="1:18" ht="12.75" customHeight="1">
      <c r="A222" s="1" t="s">
        <v>23</v>
      </c>
      <c r="B222" s="1" t="s">
        <v>51</v>
      </c>
      <c r="C222" s="1" t="s">
        <v>25</v>
      </c>
      <c r="D222" s="1" t="s">
        <v>26</v>
      </c>
      <c r="E222" s="1">
        <v>3</v>
      </c>
      <c r="F222" s="1" t="s">
        <v>15</v>
      </c>
      <c r="G222" s="1">
        <v>1979</v>
      </c>
      <c r="H222" s="1">
        <v>0</v>
      </c>
      <c r="I222" s="1">
        <v>1</v>
      </c>
      <c r="J222" s="1">
        <v>1</v>
      </c>
      <c r="K222" s="1">
        <v>5</v>
      </c>
      <c r="L222" s="1">
        <v>2</v>
      </c>
      <c r="M222" s="1">
        <v>2794720</v>
      </c>
      <c r="N222" s="2">
        <f t="shared" si="6"/>
        <v>95.40723220930897</v>
      </c>
      <c r="O222" s="1">
        <v>2567540</v>
      </c>
      <c r="P222" s="1">
        <v>2666365</v>
      </c>
      <c r="Q222" s="1">
        <v>0</v>
      </c>
      <c r="R222" s="1">
        <v>0</v>
      </c>
    </row>
    <row r="223" spans="1:18" ht="12.75" customHeight="1">
      <c r="A223" s="1" t="s">
        <v>23</v>
      </c>
      <c r="B223" s="1" t="s">
        <v>51</v>
      </c>
      <c r="C223" s="1" t="s">
        <v>25</v>
      </c>
      <c r="D223" s="1" t="s">
        <v>26</v>
      </c>
      <c r="E223" s="1">
        <v>26</v>
      </c>
      <c r="F223" s="1" t="s">
        <v>15</v>
      </c>
      <c r="G223" s="1">
        <v>1983</v>
      </c>
      <c r="H223" s="1">
        <v>0</v>
      </c>
      <c r="I223" s="1">
        <v>1</v>
      </c>
      <c r="J223" s="1">
        <v>1</v>
      </c>
      <c r="K223" s="1">
        <v>5</v>
      </c>
      <c r="L223" s="1">
        <v>2</v>
      </c>
      <c r="M223" s="1">
        <v>2868715</v>
      </c>
      <c r="N223" s="2">
        <f aca="true" t="shared" si="9" ref="N223:N286">P223/M223*100</f>
        <v>93.40879104407374</v>
      </c>
      <c r="O223" s="1">
        <v>2552455</v>
      </c>
      <c r="P223" s="1">
        <v>2679632</v>
      </c>
      <c r="Q223" s="1">
        <f>1046+893+446</f>
        <v>2385</v>
      </c>
      <c r="R223" s="1">
        <f aca="true" t="shared" si="10" ref="R223:R232">Q223/O223*100</f>
        <v>0.09343945338899218</v>
      </c>
    </row>
    <row r="224" spans="1:18" ht="12.75" customHeight="1">
      <c r="A224" s="1" t="s">
        <v>23</v>
      </c>
      <c r="B224" s="1" t="s">
        <v>51</v>
      </c>
      <c r="C224" s="1" t="s">
        <v>25</v>
      </c>
      <c r="D224" s="1" t="s">
        <v>26</v>
      </c>
      <c r="E224" s="1">
        <v>14</v>
      </c>
      <c r="F224" s="1" t="s">
        <v>15</v>
      </c>
      <c r="G224" s="1">
        <v>1987</v>
      </c>
      <c r="H224" s="1">
        <v>0</v>
      </c>
      <c r="I224" s="1">
        <v>1</v>
      </c>
      <c r="J224" s="1">
        <v>1</v>
      </c>
      <c r="K224" s="1">
        <v>5</v>
      </c>
      <c r="L224" s="1">
        <v>2</v>
      </c>
      <c r="M224" s="3">
        <v>2934434</v>
      </c>
      <c r="N224" s="2">
        <f t="shared" si="9"/>
        <v>93.2318464139933</v>
      </c>
      <c r="O224" s="1">
        <v>2620814</v>
      </c>
      <c r="P224" s="1">
        <v>2735827</v>
      </c>
      <c r="Q224" s="1">
        <f>5469+2424</f>
        <v>7893</v>
      </c>
      <c r="R224" s="1">
        <f t="shared" si="10"/>
        <v>0.30116597362498826</v>
      </c>
    </row>
    <row r="225" spans="1:18" ht="12.75" customHeight="1">
      <c r="A225" s="1" t="s">
        <v>23</v>
      </c>
      <c r="B225" s="1" t="s">
        <v>51</v>
      </c>
      <c r="C225" s="1" t="s">
        <v>25</v>
      </c>
      <c r="D225" s="1" t="s">
        <v>26</v>
      </c>
      <c r="E225" s="1">
        <v>5</v>
      </c>
      <c r="F225" s="1" t="s">
        <v>18</v>
      </c>
      <c r="G225" s="1">
        <v>1992</v>
      </c>
      <c r="H225" s="1">
        <v>0</v>
      </c>
      <c r="I225" s="1">
        <v>1</v>
      </c>
      <c r="J225" s="1">
        <v>1</v>
      </c>
      <c r="K225" s="1">
        <v>4</v>
      </c>
      <c r="L225" s="1">
        <v>2</v>
      </c>
      <c r="M225" s="1">
        <v>3002487</v>
      </c>
      <c r="N225" s="2">
        <f t="shared" si="9"/>
        <v>91.00089359254511</v>
      </c>
      <c r="O225" s="1">
        <v>2589549</v>
      </c>
      <c r="P225" s="1">
        <v>2732290</v>
      </c>
      <c r="Q225" s="1">
        <f>32240+34479+13838</f>
        <v>80557</v>
      </c>
      <c r="R225" s="1">
        <f t="shared" si="10"/>
        <v>3.1108505766834305</v>
      </c>
    </row>
    <row r="226" spans="1:18" ht="12.75" customHeight="1">
      <c r="A226" s="1" t="s">
        <v>23</v>
      </c>
      <c r="B226" s="1" t="s">
        <v>51</v>
      </c>
      <c r="C226" s="1" t="s">
        <v>25</v>
      </c>
      <c r="D226" s="1" t="s">
        <v>26</v>
      </c>
      <c r="E226" s="1">
        <v>27</v>
      </c>
      <c r="F226" s="1" t="s">
        <v>17</v>
      </c>
      <c r="G226" s="1">
        <v>1994</v>
      </c>
      <c r="H226" s="1">
        <v>0</v>
      </c>
      <c r="I226" s="1">
        <v>2</v>
      </c>
      <c r="J226" s="1">
        <v>1</v>
      </c>
      <c r="K226" s="1">
        <v>4</v>
      </c>
      <c r="L226" s="1">
        <v>2</v>
      </c>
      <c r="M226" s="1">
        <v>3022857</v>
      </c>
      <c r="N226" s="2">
        <f t="shared" si="9"/>
        <v>91.12442302100298</v>
      </c>
      <c r="O226" s="1">
        <v>2622238</v>
      </c>
      <c r="P226" s="1">
        <v>2754561</v>
      </c>
      <c r="Q226" s="1">
        <v>56476</v>
      </c>
      <c r="R226" s="1">
        <f t="shared" si="10"/>
        <v>2.1537328038110957</v>
      </c>
    </row>
    <row r="227" spans="1:18" ht="12.75" customHeight="1">
      <c r="A227" s="1" t="s">
        <v>23</v>
      </c>
      <c r="B227" s="1" t="s">
        <v>51</v>
      </c>
      <c r="C227" s="1" t="s">
        <v>25</v>
      </c>
      <c r="D227" s="1" t="s">
        <v>26</v>
      </c>
      <c r="E227" s="1">
        <v>21</v>
      </c>
      <c r="F227" s="1" t="s">
        <v>18</v>
      </c>
      <c r="G227" s="1">
        <v>1996</v>
      </c>
      <c r="H227" s="1">
        <v>1</v>
      </c>
      <c r="I227" s="1">
        <v>4</v>
      </c>
      <c r="J227" s="1">
        <v>1</v>
      </c>
      <c r="K227" s="1">
        <v>4</v>
      </c>
      <c r="L227" s="1">
        <v>2</v>
      </c>
      <c r="M227" s="1">
        <v>3035195</v>
      </c>
      <c r="N227" s="2">
        <f t="shared" si="9"/>
        <v>88.44133572966481</v>
      </c>
      <c r="O227" s="1">
        <v>2543377</v>
      </c>
      <c r="P227" s="1">
        <v>2684367</v>
      </c>
      <c r="Q227" s="1">
        <v>46000</v>
      </c>
      <c r="R227" s="1">
        <f t="shared" si="10"/>
        <v>1.8086190132253301</v>
      </c>
    </row>
    <row r="228" spans="1:18" ht="12.75" customHeight="1">
      <c r="A228" s="1" t="s">
        <v>23</v>
      </c>
      <c r="B228" s="1" t="s">
        <v>51</v>
      </c>
      <c r="C228" s="1" t="s">
        <v>25</v>
      </c>
      <c r="D228" s="1" t="s">
        <v>26</v>
      </c>
      <c r="E228" s="1">
        <v>13</v>
      </c>
      <c r="F228" s="1" t="s">
        <v>16</v>
      </c>
      <c r="G228" s="1">
        <v>2001</v>
      </c>
      <c r="H228" s="1">
        <v>0</v>
      </c>
      <c r="I228" s="1">
        <v>2</v>
      </c>
      <c r="J228" s="1">
        <v>1</v>
      </c>
      <c r="K228" s="1">
        <v>6</v>
      </c>
      <c r="L228" s="1">
        <v>1</v>
      </c>
      <c r="M228" s="1">
        <v>3029068</v>
      </c>
      <c r="N228" s="2">
        <f t="shared" si="9"/>
        <v>86.49247887469016</v>
      </c>
      <c r="O228" s="1">
        <v>2490353</v>
      </c>
      <c r="P228" s="1">
        <v>2619916</v>
      </c>
      <c r="Q228" s="1">
        <v>14232</v>
      </c>
      <c r="R228" s="1">
        <f t="shared" si="10"/>
        <v>0.5714852472721739</v>
      </c>
    </row>
    <row r="229" spans="1:18" ht="12.75" customHeight="1">
      <c r="A229" s="1" t="s">
        <v>23</v>
      </c>
      <c r="B229" s="1" t="s">
        <v>51</v>
      </c>
      <c r="C229" s="1" t="s">
        <v>25</v>
      </c>
      <c r="D229" s="1" t="s">
        <v>26</v>
      </c>
      <c r="E229" s="1">
        <v>9</v>
      </c>
      <c r="F229" s="1" t="s">
        <v>18</v>
      </c>
      <c r="G229" s="1">
        <v>2006</v>
      </c>
      <c r="H229" s="1">
        <v>0</v>
      </c>
      <c r="I229" s="1">
        <v>2</v>
      </c>
      <c r="J229" s="1">
        <v>1</v>
      </c>
      <c r="K229" s="1">
        <v>6</v>
      </c>
      <c r="L229" s="1">
        <v>1</v>
      </c>
      <c r="M229" s="1">
        <v>2934440</v>
      </c>
      <c r="N229" s="2">
        <f t="shared" si="9"/>
        <v>87.44513433568245</v>
      </c>
      <c r="O229" s="1">
        <v>2504731</v>
      </c>
      <c r="P229" s="1">
        <v>2566025</v>
      </c>
      <c r="Q229" s="1">
        <v>27069</v>
      </c>
      <c r="R229" s="1">
        <f t="shared" si="10"/>
        <v>1.0807148552080044</v>
      </c>
    </row>
    <row r="230" spans="1:18" ht="12.75" customHeight="1">
      <c r="A230" s="1" t="s">
        <v>23</v>
      </c>
      <c r="B230" s="1" t="s">
        <v>51</v>
      </c>
      <c r="C230" s="1" t="s">
        <v>25</v>
      </c>
      <c r="D230" s="1" t="s">
        <v>26</v>
      </c>
      <c r="E230" s="1">
        <v>13</v>
      </c>
      <c r="F230" s="1" t="s">
        <v>18</v>
      </c>
      <c r="G230" s="1">
        <v>2008</v>
      </c>
      <c r="H230" s="1">
        <v>0</v>
      </c>
      <c r="I230" s="1">
        <v>2</v>
      </c>
      <c r="J230" s="1">
        <v>1</v>
      </c>
      <c r="K230" s="1">
        <v>6</v>
      </c>
      <c r="L230" s="1">
        <v>2</v>
      </c>
      <c r="M230" s="1">
        <v>2923433</v>
      </c>
      <c r="N230" s="2">
        <f t="shared" si="9"/>
        <v>83.70761361727804</v>
      </c>
      <c r="O230" s="1">
        <v>2371856</v>
      </c>
      <c r="P230" s="1">
        <v>2447136</v>
      </c>
      <c r="Q230" s="1">
        <v>48305</v>
      </c>
      <c r="R230" s="1">
        <f t="shared" si="10"/>
        <v>2.036590754244777</v>
      </c>
    </row>
    <row r="231" spans="1:18" ht="12.75" customHeight="1">
      <c r="A231" s="1" t="s">
        <v>23</v>
      </c>
      <c r="B231" s="5" t="s">
        <v>51</v>
      </c>
      <c r="C231" s="1" t="s">
        <v>46</v>
      </c>
      <c r="D231" s="1" t="s">
        <v>47</v>
      </c>
      <c r="E231" s="1">
        <v>26</v>
      </c>
      <c r="F231" s="1" t="s">
        <v>15</v>
      </c>
      <c r="G231" s="1">
        <v>1983</v>
      </c>
      <c r="H231" s="1">
        <v>1</v>
      </c>
      <c r="I231" s="1">
        <v>3</v>
      </c>
      <c r="J231" s="1">
        <v>0</v>
      </c>
      <c r="K231" s="1">
        <v>3</v>
      </c>
      <c r="L231" s="1">
        <v>3</v>
      </c>
      <c r="M231" s="1">
        <v>2868715</v>
      </c>
      <c r="N231" s="2">
        <f t="shared" si="9"/>
        <v>93.40879104407374</v>
      </c>
      <c r="O231" s="1">
        <v>2552455</v>
      </c>
      <c r="P231" s="1">
        <v>2679632</v>
      </c>
      <c r="Q231" s="1">
        <v>0</v>
      </c>
      <c r="R231" s="1">
        <f t="shared" si="10"/>
        <v>0</v>
      </c>
    </row>
    <row r="232" spans="1:18" ht="12.75" customHeight="1">
      <c r="A232" s="1" t="s">
        <v>23</v>
      </c>
      <c r="B232" s="5" t="s">
        <v>51</v>
      </c>
      <c r="C232" s="1" t="s">
        <v>46</v>
      </c>
      <c r="D232" s="1" t="s">
        <v>47</v>
      </c>
      <c r="E232" s="1">
        <v>14</v>
      </c>
      <c r="F232" s="1" t="s">
        <v>15</v>
      </c>
      <c r="G232" s="1">
        <v>1987</v>
      </c>
      <c r="H232" s="1">
        <v>1</v>
      </c>
      <c r="I232" s="1">
        <v>3</v>
      </c>
      <c r="J232" s="1">
        <v>0</v>
      </c>
      <c r="K232" s="1">
        <v>3</v>
      </c>
      <c r="L232" s="1">
        <v>3</v>
      </c>
      <c r="M232" s="3">
        <v>2934434</v>
      </c>
      <c r="N232" s="2">
        <f t="shared" si="9"/>
        <v>93.2318464139933</v>
      </c>
      <c r="O232" s="1">
        <v>2620814</v>
      </c>
      <c r="P232" s="1">
        <v>2735827</v>
      </c>
      <c r="Q232" s="1">
        <f>862+1113+489</f>
        <v>2464</v>
      </c>
      <c r="R232" s="1">
        <f t="shared" si="10"/>
        <v>0.09401659179171051</v>
      </c>
    </row>
    <row r="233" spans="1:18" ht="12.75" customHeight="1">
      <c r="A233" s="1" t="s">
        <v>23</v>
      </c>
      <c r="B233" s="5" t="s">
        <v>51</v>
      </c>
      <c r="C233" s="1" t="s">
        <v>46</v>
      </c>
      <c r="D233" s="1" t="s">
        <v>47</v>
      </c>
      <c r="E233" s="1">
        <v>5</v>
      </c>
      <c r="F233" s="1" t="s">
        <v>18</v>
      </c>
      <c r="G233" s="1">
        <v>1992</v>
      </c>
      <c r="H233" s="1">
        <v>1</v>
      </c>
      <c r="I233" s="1">
        <v>3</v>
      </c>
      <c r="J233" s="1">
        <v>0</v>
      </c>
      <c r="K233" s="1">
        <v>3</v>
      </c>
      <c r="L233" s="1">
        <v>3</v>
      </c>
      <c r="M233" s="1">
        <v>3002487</v>
      </c>
      <c r="N233" s="2">
        <f t="shared" si="9"/>
        <v>91.00089359254511</v>
      </c>
      <c r="O233" s="1">
        <v>2589549</v>
      </c>
      <c r="P233" s="1">
        <v>2732290</v>
      </c>
      <c r="Q233" s="1">
        <v>0</v>
      </c>
      <c r="R233" s="1">
        <v>0</v>
      </c>
    </row>
    <row r="234" spans="1:18" ht="12.75" customHeight="1">
      <c r="A234" s="1" t="s">
        <v>23</v>
      </c>
      <c r="B234" s="1" t="s">
        <v>52</v>
      </c>
      <c r="C234" s="1" t="s">
        <v>53</v>
      </c>
      <c r="D234" s="1" t="s">
        <v>54</v>
      </c>
      <c r="E234" s="1">
        <v>13</v>
      </c>
      <c r="F234" s="1" t="s">
        <v>16</v>
      </c>
      <c r="G234" s="1">
        <v>2001</v>
      </c>
      <c r="H234" s="1">
        <v>1</v>
      </c>
      <c r="I234" s="1">
        <v>3</v>
      </c>
      <c r="J234" s="1">
        <v>1</v>
      </c>
      <c r="K234" s="1">
        <v>6</v>
      </c>
      <c r="L234" s="1">
        <v>1</v>
      </c>
      <c r="M234" s="1">
        <v>778248</v>
      </c>
      <c r="N234" s="2">
        <f t="shared" si="9"/>
        <v>84.56276148477092</v>
      </c>
      <c r="O234" s="1">
        <v>608513</v>
      </c>
      <c r="P234" s="1">
        <v>658108</v>
      </c>
      <c r="Q234" s="1">
        <v>0</v>
      </c>
      <c r="R234" s="1">
        <v>0</v>
      </c>
    </row>
    <row r="235" spans="1:18" ht="12.75" customHeight="1">
      <c r="A235" s="1" t="s">
        <v>23</v>
      </c>
      <c r="B235" s="1" t="s">
        <v>52</v>
      </c>
      <c r="C235" s="1" t="s">
        <v>53</v>
      </c>
      <c r="D235" s="1" t="s">
        <v>54</v>
      </c>
      <c r="E235" s="1">
        <v>9</v>
      </c>
      <c r="F235" s="1" t="s">
        <v>18</v>
      </c>
      <c r="G235" s="1">
        <v>2006</v>
      </c>
      <c r="H235" s="1">
        <v>1</v>
      </c>
      <c r="I235" s="1">
        <v>3</v>
      </c>
      <c r="J235" s="1">
        <v>1</v>
      </c>
      <c r="K235" s="1">
        <v>6</v>
      </c>
      <c r="L235" s="1">
        <v>1</v>
      </c>
      <c r="M235" s="1">
        <v>753973</v>
      </c>
      <c r="N235" s="2">
        <f t="shared" si="9"/>
        <v>87.73284985006094</v>
      </c>
      <c r="O235" s="1">
        <v>640911</v>
      </c>
      <c r="P235" s="1">
        <v>661482</v>
      </c>
      <c r="Q235" s="1">
        <v>17183</v>
      </c>
      <c r="R235" s="1">
        <f>Q235/O235*100</f>
        <v>2.6810274749536207</v>
      </c>
    </row>
    <row r="236" spans="1:18" ht="12.75" customHeight="1">
      <c r="A236" s="1" t="s">
        <v>23</v>
      </c>
      <c r="B236" s="1" t="s">
        <v>52</v>
      </c>
      <c r="C236" s="1" t="s">
        <v>53</v>
      </c>
      <c r="D236" s="1" t="s">
        <v>54</v>
      </c>
      <c r="E236" s="1">
        <v>13</v>
      </c>
      <c r="F236" s="1" t="s">
        <v>18</v>
      </c>
      <c r="G236" s="1">
        <v>2008</v>
      </c>
      <c r="H236" s="1">
        <v>1</v>
      </c>
      <c r="I236" s="1">
        <v>3</v>
      </c>
      <c r="J236" s="1">
        <v>1</v>
      </c>
      <c r="K236" s="1">
        <v>6</v>
      </c>
      <c r="L236" s="1">
        <v>1</v>
      </c>
      <c r="M236" s="1">
        <v>760369</v>
      </c>
      <c r="N236" s="2">
        <f t="shared" si="9"/>
        <v>84.25698575296994</v>
      </c>
      <c r="O236" s="1">
        <v>616221</v>
      </c>
      <c r="P236" s="1">
        <v>640664</v>
      </c>
      <c r="Q236" s="1">
        <v>28340</v>
      </c>
      <c r="R236" s="1">
        <f>Q236/O236*100</f>
        <v>4.598999384960915</v>
      </c>
    </row>
    <row r="237" spans="1:18" ht="12.75" customHeight="1">
      <c r="A237" s="1" t="s">
        <v>23</v>
      </c>
      <c r="B237" s="1" t="s">
        <v>55</v>
      </c>
      <c r="C237" s="1" t="s">
        <v>25</v>
      </c>
      <c r="D237" s="1" t="s">
        <v>26</v>
      </c>
      <c r="E237" s="1">
        <v>3</v>
      </c>
      <c r="F237" s="1" t="s">
        <v>15</v>
      </c>
      <c r="G237" s="1">
        <v>1979</v>
      </c>
      <c r="H237" s="1">
        <v>0</v>
      </c>
      <c r="I237" s="1">
        <v>1</v>
      </c>
      <c r="J237" s="1">
        <v>1</v>
      </c>
      <c r="K237" s="1">
        <v>5</v>
      </c>
      <c r="L237" s="1">
        <v>2</v>
      </c>
      <c r="M237" s="1">
        <v>635463</v>
      </c>
      <c r="N237" s="2">
        <f t="shared" si="9"/>
        <v>93.64038504208743</v>
      </c>
      <c r="O237" s="1">
        <v>571667</v>
      </c>
      <c r="P237" s="1">
        <v>595050</v>
      </c>
      <c r="Q237" s="1">
        <v>0</v>
      </c>
      <c r="R237" s="1">
        <v>0</v>
      </c>
    </row>
    <row r="238" spans="1:18" ht="12.75" customHeight="1">
      <c r="A238" s="1" t="s">
        <v>23</v>
      </c>
      <c r="B238" s="1" t="s">
        <v>55</v>
      </c>
      <c r="C238" s="1" t="s">
        <v>25</v>
      </c>
      <c r="D238" s="1" t="s">
        <v>26</v>
      </c>
      <c r="E238" s="1">
        <v>26</v>
      </c>
      <c r="F238" s="1" t="s">
        <v>15</v>
      </c>
      <c r="G238" s="1">
        <v>1983</v>
      </c>
      <c r="H238" s="1">
        <v>0</v>
      </c>
      <c r="I238" s="1">
        <v>1</v>
      </c>
      <c r="J238" s="1">
        <v>1</v>
      </c>
      <c r="K238" s="1">
        <v>5</v>
      </c>
      <c r="L238" s="1">
        <v>2</v>
      </c>
      <c r="M238" s="1">
        <v>666778</v>
      </c>
      <c r="N238" s="2">
        <f t="shared" si="9"/>
        <v>91.15492712716976</v>
      </c>
      <c r="O238" s="1">
        <v>570144</v>
      </c>
      <c r="P238" s="1">
        <v>607801</v>
      </c>
      <c r="Q238" s="1">
        <v>825</v>
      </c>
      <c r="R238" s="1">
        <f aca="true" t="shared" si="11" ref="R238:R245">Q238/O238*100</f>
        <v>0.14470028624347533</v>
      </c>
    </row>
    <row r="239" spans="1:18" ht="12.75" customHeight="1">
      <c r="A239" s="1" t="s">
        <v>23</v>
      </c>
      <c r="B239" s="1" t="s">
        <v>55</v>
      </c>
      <c r="C239" s="1" t="s">
        <v>25</v>
      </c>
      <c r="D239" s="1" t="s">
        <v>26</v>
      </c>
      <c r="E239" s="1">
        <v>14</v>
      </c>
      <c r="F239" s="1" t="s">
        <v>15</v>
      </c>
      <c r="G239" s="1">
        <v>1987</v>
      </c>
      <c r="H239" s="1">
        <v>0</v>
      </c>
      <c r="I239" s="1">
        <v>1</v>
      </c>
      <c r="J239" s="1">
        <v>1</v>
      </c>
      <c r="K239" s="1">
        <v>5</v>
      </c>
      <c r="L239" s="1">
        <v>2</v>
      </c>
      <c r="M239" s="3">
        <v>699341</v>
      </c>
      <c r="N239" s="2">
        <f t="shared" si="9"/>
        <v>91.94312931745743</v>
      </c>
      <c r="O239" s="1">
        <v>611188</v>
      </c>
      <c r="P239" s="1">
        <v>642996</v>
      </c>
      <c r="Q239" s="1">
        <v>4388</v>
      </c>
      <c r="R239" s="1">
        <f t="shared" si="11"/>
        <v>0.7179460329718514</v>
      </c>
    </row>
    <row r="240" spans="1:18" ht="12.75" customHeight="1">
      <c r="A240" s="1" t="s">
        <v>23</v>
      </c>
      <c r="B240" s="1" t="s">
        <v>55</v>
      </c>
      <c r="C240" s="1" t="s">
        <v>25</v>
      </c>
      <c r="D240" s="1" t="s">
        <v>26</v>
      </c>
      <c r="E240" s="1">
        <v>5</v>
      </c>
      <c r="F240" s="1" t="s">
        <v>18</v>
      </c>
      <c r="G240" s="1">
        <v>1992</v>
      </c>
      <c r="H240" s="1">
        <v>0</v>
      </c>
      <c r="I240" s="1">
        <v>1</v>
      </c>
      <c r="J240" s="1">
        <v>1</v>
      </c>
      <c r="K240" s="1">
        <v>4</v>
      </c>
      <c r="L240" s="1">
        <v>2</v>
      </c>
      <c r="M240" s="1">
        <v>730323</v>
      </c>
      <c r="N240" s="2">
        <f t="shared" si="9"/>
        <v>91.8473059180664</v>
      </c>
      <c r="O240" s="1">
        <v>637968</v>
      </c>
      <c r="P240" s="1">
        <v>670782</v>
      </c>
      <c r="Q240" s="1">
        <v>56527</v>
      </c>
      <c r="R240" s="1">
        <f t="shared" si="11"/>
        <v>8.860475760539714</v>
      </c>
    </row>
    <row r="241" spans="1:18" ht="12.75" customHeight="1">
      <c r="A241" s="1" t="s">
        <v>23</v>
      </c>
      <c r="B241" s="1" t="s">
        <v>55</v>
      </c>
      <c r="C241" s="1" t="s">
        <v>25</v>
      </c>
      <c r="D241" s="1" t="s">
        <v>26</v>
      </c>
      <c r="E241" s="1">
        <v>27</v>
      </c>
      <c r="F241" s="1" t="s">
        <v>17</v>
      </c>
      <c r="G241" s="1">
        <v>1994</v>
      </c>
      <c r="H241" s="1">
        <v>0</v>
      </c>
      <c r="I241" s="1">
        <v>2</v>
      </c>
      <c r="J241" s="1">
        <v>1</v>
      </c>
      <c r="K241" s="1">
        <v>4</v>
      </c>
      <c r="L241" s="1">
        <v>2</v>
      </c>
      <c r="M241" s="1">
        <v>744450</v>
      </c>
      <c r="N241" s="2">
        <f t="shared" si="9"/>
        <v>90.63308482772516</v>
      </c>
      <c r="O241" s="1">
        <v>630458</v>
      </c>
      <c r="P241" s="1">
        <v>674718</v>
      </c>
      <c r="Q241" s="1">
        <v>47572</v>
      </c>
      <c r="R241" s="1">
        <f t="shared" si="11"/>
        <v>7.545625561100025</v>
      </c>
    </row>
    <row r="242" spans="1:18" ht="12.75" customHeight="1">
      <c r="A242" s="1" t="s">
        <v>23</v>
      </c>
      <c r="B242" s="1" t="s">
        <v>55</v>
      </c>
      <c r="C242" s="1" t="s">
        <v>25</v>
      </c>
      <c r="D242" s="1" t="s">
        <v>26</v>
      </c>
      <c r="E242" s="1">
        <v>21</v>
      </c>
      <c r="F242" s="1" t="s">
        <v>18</v>
      </c>
      <c r="G242" s="1">
        <v>1996</v>
      </c>
      <c r="H242" s="1">
        <v>1</v>
      </c>
      <c r="I242" s="1">
        <v>4</v>
      </c>
      <c r="J242" s="1">
        <v>1</v>
      </c>
      <c r="K242" s="1">
        <v>4</v>
      </c>
      <c r="L242" s="1">
        <v>2</v>
      </c>
      <c r="M242" s="1">
        <v>756092</v>
      </c>
      <c r="N242" s="2">
        <f t="shared" si="9"/>
        <v>87.24969977198542</v>
      </c>
      <c r="O242" s="1">
        <v>563477</v>
      </c>
      <c r="P242" s="1">
        <v>659688</v>
      </c>
      <c r="Q242" s="1">
        <v>74856</v>
      </c>
      <c r="R242" s="1">
        <f t="shared" si="11"/>
        <v>13.284659356105042</v>
      </c>
    </row>
    <row r="243" spans="1:18" ht="12.75" customHeight="1">
      <c r="A243" s="1" t="s">
        <v>23</v>
      </c>
      <c r="B243" s="1" t="s">
        <v>55</v>
      </c>
      <c r="C243" s="1" t="s">
        <v>25</v>
      </c>
      <c r="D243" s="1" t="s">
        <v>26</v>
      </c>
      <c r="E243" s="1">
        <v>13</v>
      </c>
      <c r="F243" s="1" t="s">
        <v>16</v>
      </c>
      <c r="G243" s="1">
        <v>2001</v>
      </c>
      <c r="H243" s="1">
        <v>0</v>
      </c>
      <c r="I243" s="1">
        <v>2</v>
      </c>
      <c r="J243" s="1">
        <v>1</v>
      </c>
      <c r="K243" s="1">
        <v>6</v>
      </c>
      <c r="L243" s="1">
        <v>1</v>
      </c>
      <c r="M243" s="1">
        <v>778248</v>
      </c>
      <c r="N243" s="2">
        <f t="shared" si="9"/>
        <v>84.56276148477092</v>
      </c>
      <c r="O243" s="1">
        <v>608513</v>
      </c>
      <c r="P243" s="1">
        <v>658108</v>
      </c>
      <c r="Q243" s="1">
        <f>22273</f>
        <v>22273</v>
      </c>
      <c r="R243" s="1">
        <f t="shared" si="11"/>
        <v>3.6602340459447866</v>
      </c>
    </row>
    <row r="244" spans="1:18" ht="12.75" customHeight="1">
      <c r="A244" s="1" t="s">
        <v>23</v>
      </c>
      <c r="B244" s="1" t="s">
        <v>55</v>
      </c>
      <c r="C244" s="1" t="s">
        <v>25</v>
      </c>
      <c r="D244" s="1" t="s">
        <v>26</v>
      </c>
      <c r="E244" s="1">
        <v>9</v>
      </c>
      <c r="F244" s="1" t="s">
        <v>18</v>
      </c>
      <c r="G244" s="1">
        <v>2006</v>
      </c>
      <c r="H244" s="1">
        <v>0</v>
      </c>
      <c r="I244" s="1">
        <v>2</v>
      </c>
      <c r="J244" s="1">
        <v>1</v>
      </c>
      <c r="K244" s="1">
        <v>6</v>
      </c>
      <c r="L244" s="1">
        <v>1</v>
      </c>
      <c r="M244" s="1">
        <v>753973</v>
      </c>
      <c r="N244" s="2">
        <f t="shared" si="9"/>
        <v>87.73284985006094</v>
      </c>
      <c r="O244" s="1">
        <v>640911</v>
      </c>
      <c r="P244" s="1">
        <v>661482</v>
      </c>
      <c r="Q244" s="1">
        <v>28756</v>
      </c>
      <c r="R244" s="1">
        <f t="shared" si="11"/>
        <v>4.48673840829694</v>
      </c>
    </row>
    <row r="245" spans="1:18" ht="12.75" customHeight="1">
      <c r="A245" s="1" t="s">
        <v>23</v>
      </c>
      <c r="B245" s="1" t="s">
        <v>55</v>
      </c>
      <c r="C245" s="1" t="s">
        <v>25</v>
      </c>
      <c r="D245" s="1" t="s">
        <v>26</v>
      </c>
      <c r="E245" s="1">
        <v>13</v>
      </c>
      <c r="F245" s="1" t="s">
        <v>18</v>
      </c>
      <c r="G245" s="1">
        <v>2008</v>
      </c>
      <c r="H245" s="1">
        <v>0</v>
      </c>
      <c r="I245" s="1">
        <v>2</v>
      </c>
      <c r="J245" s="1">
        <v>1</v>
      </c>
      <c r="K245" s="1">
        <v>6</v>
      </c>
      <c r="L245" s="1">
        <v>2</v>
      </c>
      <c r="M245" s="1">
        <v>760369</v>
      </c>
      <c r="N245" s="2">
        <f t="shared" si="9"/>
        <v>84.25698575296994</v>
      </c>
      <c r="O245" s="1">
        <v>616221</v>
      </c>
      <c r="P245" s="1">
        <v>640664</v>
      </c>
      <c r="Q245" s="1">
        <v>58062</v>
      </c>
      <c r="R245" s="1">
        <f t="shared" si="11"/>
        <v>9.422268958701505</v>
      </c>
    </row>
    <row r="246" spans="1:18" ht="12.75" customHeight="1">
      <c r="A246" s="1" t="s">
        <v>23</v>
      </c>
      <c r="B246" s="5" t="s">
        <v>55</v>
      </c>
      <c r="C246" s="1" t="s">
        <v>46</v>
      </c>
      <c r="D246" s="1" t="s">
        <v>47</v>
      </c>
      <c r="E246" s="1">
        <v>26</v>
      </c>
      <c r="F246" s="1" t="s">
        <v>15</v>
      </c>
      <c r="G246" s="1">
        <v>1983</v>
      </c>
      <c r="H246" s="1">
        <v>1</v>
      </c>
      <c r="I246" s="1">
        <v>3</v>
      </c>
      <c r="J246" s="1">
        <v>0</v>
      </c>
      <c r="K246" s="1">
        <v>3</v>
      </c>
      <c r="L246" s="1">
        <v>3</v>
      </c>
      <c r="M246" s="1">
        <v>666778</v>
      </c>
      <c r="N246" s="2">
        <f t="shared" si="9"/>
        <v>91.15492712716976</v>
      </c>
      <c r="O246" s="1">
        <v>570144</v>
      </c>
      <c r="P246" s="1">
        <v>607801</v>
      </c>
      <c r="Q246" s="1">
        <v>0</v>
      </c>
      <c r="R246" s="1">
        <v>0</v>
      </c>
    </row>
    <row r="247" spans="1:18" ht="12.75" customHeight="1">
      <c r="A247" s="1" t="s">
        <v>23</v>
      </c>
      <c r="B247" s="5" t="s">
        <v>55</v>
      </c>
      <c r="C247" s="1" t="s">
        <v>46</v>
      </c>
      <c r="D247" s="1" t="s">
        <v>47</v>
      </c>
      <c r="E247" s="1">
        <v>14</v>
      </c>
      <c r="F247" s="1" t="s">
        <v>15</v>
      </c>
      <c r="G247" s="1">
        <v>1987</v>
      </c>
      <c r="H247" s="1">
        <v>1</v>
      </c>
      <c r="I247" s="1">
        <v>3</v>
      </c>
      <c r="J247" s="1">
        <v>0</v>
      </c>
      <c r="K247" s="1">
        <v>3</v>
      </c>
      <c r="L247" s="1">
        <v>3</v>
      </c>
      <c r="M247" s="3">
        <v>699341</v>
      </c>
      <c r="N247" s="2">
        <f t="shared" si="9"/>
        <v>91.94312931745743</v>
      </c>
      <c r="O247" s="1">
        <v>611188</v>
      </c>
      <c r="P247" s="1">
        <v>642996</v>
      </c>
      <c r="Q247" s="1">
        <v>569</v>
      </c>
      <c r="R247" s="1">
        <f>Q247/O247*100</f>
        <v>0.09309737756631348</v>
      </c>
    </row>
    <row r="248" spans="1:18" ht="12.75" customHeight="1">
      <c r="A248" s="1" t="s">
        <v>23</v>
      </c>
      <c r="B248" s="5" t="s">
        <v>55</v>
      </c>
      <c r="C248" s="1" t="s">
        <v>46</v>
      </c>
      <c r="D248" s="1" t="s">
        <v>47</v>
      </c>
      <c r="E248" s="1">
        <v>5</v>
      </c>
      <c r="F248" s="1" t="s">
        <v>18</v>
      </c>
      <c r="G248" s="1">
        <v>1992</v>
      </c>
      <c r="H248" s="1">
        <v>1</v>
      </c>
      <c r="I248" s="1">
        <v>3</v>
      </c>
      <c r="J248" s="1">
        <v>0</v>
      </c>
      <c r="K248" s="1">
        <v>3</v>
      </c>
      <c r="L248" s="1">
        <v>3</v>
      </c>
      <c r="M248" s="1">
        <v>730323</v>
      </c>
      <c r="N248" s="2">
        <f t="shared" si="9"/>
        <v>91.8473059180664</v>
      </c>
      <c r="O248" s="1">
        <v>637968</v>
      </c>
      <c r="P248" s="1">
        <v>670782</v>
      </c>
      <c r="Q248" s="1">
        <v>0</v>
      </c>
      <c r="R248" s="1">
        <f>Q248/O248*100</f>
        <v>0</v>
      </c>
    </row>
    <row r="249" spans="1:18" ht="12.75" customHeight="1">
      <c r="A249" s="1" t="s">
        <v>23</v>
      </c>
      <c r="B249" s="1" t="s">
        <v>52</v>
      </c>
      <c r="C249" s="1" t="s">
        <v>62</v>
      </c>
      <c r="D249" s="1" t="s">
        <v>63</v>
      </c>
      <c r="E249" s="1">
        <v>2</v>
      </c>
      <c r="F249" s="1" t="s">
        <v>15</v>
      </c>
      <c r="G249" s="1">
        <v>1946</v>
      </c>
      <c r="H249" s="1">
        <v>0</v>
      </c>
      <c r="I249" s="1">
        <v>1</v>
      </c>
      <c r="M249" s="1">
        <v>261645</v>
      </c>
      <c r="N249" s="2">
        <f t="shared" si="9"/>
        <v>91.03747444055877</v>
      </c>
      <c r="O249" s="1">
        <v>225952</v>
      </c>
      <c r="P249" s="1">
        <v>238195</v>
      </c>
      <c r="Q249" s="1">
        <v>0</v>
      </c>
      <c r="R249" s="1">
        <v>0</v>
      </c>
    </row>
    <row r="250" spans="1:18" ht="12.75" customHeight="1">
      <c r="A250" s="1" t="s">
        <v>23</v>
      </c>
      <c r="B250" s="1" t="s">
        <v>52</v>
      </c>
      <c r="C250" s="1" t="s">
        <v>62</v>
      </c>
      <c r="D250" s="1" t="s">
        <v>63</v>
      </c>
      <c r="E250" s="1">
        <v>18</v>
      </c>
      <c r="F250" s="1" t="s">
        <v>18</v>
      </c>
      <c r="G250" s="1">
        <v>1948</v>
      </c>
      <c r="H250" s="1">
        <v>0</v>
      </c>
      <c r="I250" s="1">
        <v>1</v>
      </c>
      <c r="M250" s="1">
        <v>440811</v>
      </c>
      <c r="N250" s="2">
        <f t="shared" si="9"/>
        <v>93.4055638357482</v>
      </c>
      <c r="O250" s="1">
        <v>404853</v>
      </c>
      <c r="P250" s="1">
        <v>411742</v>
      </c>
      <c r="Q250" s="1">
        <v>124243</v>
      </c>
      <c r="R250" s="1">
        <f aca="true" t="shared" si="12" ref="R250:R270">Q250/O250*100</f>
        <v>30.688422711453295</v>
      </c>
    </row>
    <row r="251" spans="1:18" ht="12.75" customHeight="1">
      <c r="A251" s="1" t="s">
        <v>23</v>
      </c>
      <c r="B251" s="1" t="s">
        <v>52</v>
      </c>
      <c r="C251" s="1" t="s">
        <v>62</v>
      </c>
      <c r="D251" s="1" t="s">
        <v>63</v>
      </c>
      <c r="E251" s="1">
        <v>7</v>
      </c>
      <c r="F251" s="1" t="s">
        <v>15</v>
      </c>
      <c r="G251" s="1">
        <v>1953</v>
      </c>
      <c r="H251" s="1">
        <v>0</v>
      </c>
      <c r="I251" s="1">
        <v>1</v>
      </c>
      <c r="M251" s="1">
        <v>463805</v>
      </c>
      <c r="N251" s="2">
        <f t="shared" si="9"/>
        <v>96.58735891161156</v>
      </c>
      <c r="O251" s="1">
        <v>433622</v>
      </c>
      <c r="P251" s="1">
        <v>447977</v>
      </c>
      <c r="Q251" s="1">
        <v>122474</v>
      </c>
      <c r="R251" s="1">
        <f t="shared" si="12"/>
        <v>28.244415643117737</v>
      </c>
    </row>
    <row r="252" spans="1:18" ht="12.75" customHeight="1">
      <c r="A252" s="1" t="s">
        <v>23</v>
      </c>
      <c r="B252" s="1" t="s">
        <v>52</v>
      </c>
      <c r="C252" s="1" t="s">
        <v>62</v>
      </c>
      <c r="D252" s="1" t="s">
        <v>63</v>
      </c>
      <c r="E252" s="1">
        <v>25</v>
      </c>
      <c r="F252" s="1" t="s">
        <v>16</v>
      </c>
      <c r="G252" s="1">
        <v>1958</v>
      </c>
      <c r="H252" s="1">
        <v>0</v>
      </c>
      <c r="I252" s="1">
        <v>2</v>
      </c>
      <c r="M252" s="1">
        <v>489053</v>
      </c>
      <c r="N252" s="2">
        <f t="shared" si="9"/>
        <v>96.45682574281315</v>
      </c>
      <c r="O252" s="1">
        <v>462354</v>
      </c>
      <c r="P252" s="1">
        <v>471725</v>
      </c>
      <c r="Q252" s="1">
        <v>135491</v>
      </c>
      <c r="R252" s="1">
        <f t="shared" si="12"/>
        <v>29.304602101420123</v>
      </c>
    </row>
    <row r="253" spans="1:18" ht="12.75" customHeight="1">
      <c r="A253" s="1" t="s">
        <v>23</v>
      </c>
      <c r="B253" s="1" t="s">
        <v>52</v>
      </c>
      <c r="C253" s="1" t="s">
        <v>62</v>
      </c>
      <c r="D253" s="1" t="s">
        <v>63</v>
      </c>
      <c r="E253" s="1">
        <v>28</v>
      </c>
      <c r="F253" s="1" t="s">
        <v>18</v>
      </c>
      <c r="G253" s="1">
        <v>1963</v>
      </c>
      <c r="H253" s="1">
        <v>0</v>
      </c>
      <c r="I253" s="1">
        <v>2</v>
      </c>
      <c r="M253" s="1">
        <v>516300</v>
      </c>
      <c r="N253" s="2">
        <f t="shared" si="9"/>
        <v>95.06217315514236</v>
      </c>
      <c r="O253" s="1">
        <v>486322</v>
      </c>
      <c r="P253" s="1">
        <v>490806</v>
      </c>
      <c r="Q253" s="1">
        <v>135457</v>
      </c>
      <c r="R253" s="1">
        <f t="shared" si="12"/>
        <v>27.85335641817561</v>
      </c>
    </row>
    <row r="254" spans="1:18" ht="12.75" customHeight="1">
      <c r="A254" s="1" t="s">
        <v>23</v>
      </c>
      <c r="B254" s="1" t="s">
        <v>52</v>
      </c>
      <c r="C254" s="1" t="s">
        <v>62</v>
      </c>
      <c r="D254" s="1" t="s">
        <v>63</v>
      </c>
      <c r="E254" s="1">
        <v>19</v>
      </c>
      <c r="F254" s="1" t="s">
        <v>16</v>
      </c>
      <c r="G254" s="1">
        <v>1968</v>
      </c>
      <c r="H254" s="1">
        <v>0</v>
      </c>
      <c r="I254" s="1">
        <v>2</v>
      </c>
      <c r="M254" s="1">
        <v>537897</v>
      </c>
      <c r="N254" s="2">
        <f t="shared" si="9"/>
        <v>94.95256526807177</v>
      </c>
      <c r="O254" s="1">
        <v>496662</v>
      </c>
      <c r="P254" s="1">
        <v>510747</v>
      </c>
      <c r="Q254" s="1">
        <v>149118</v>
      </c>
      <c r="R254" s="1">
        <f t="shared" si="12"/>
        <v>30.024040494340216</v>
      </c>
    </row>
    <row r="255" spans="1:18" ht="12.75" customHeight="1">
      <c r="A255" s="1" t="s">
        <v>23</v>
      </c>
      <c r="B255" s="1" t="s">
        <v>52</v>
      </c>
      <c r="C255" s="1" t="s">
        <v>62</v>
      </c>
      <c r="D255" s="1" t="s">
        <v>63</v>
      </c>
      <c r="E255" s="1">
        <v>7</v>
      </c>
      <c r="F255" s="1" t="s">
        <v>16</v>
      </c>
      <c r="G255" s="1">
        <v>1972</v>
      </c>
      <c r="H255" s="1">
        <v>0</v>
      </c>
      <c r="I255" s="1">
        <v>2</v>
      </c>
      <c r="J255" s="1">
        <v>1</v>
      </c>
      <c r="K255" s="1">
        <v>5</v>
      </c>
      <c r="L255" s="1">
        <v>2</v>
      </c>
      <c r="M255" s="1">
        <v>556526</v>
      </c>
      <c r="N255" s="2">
        <f t="shared" si="9"/>
        <v>95.08235015075665</v>
      </c>
      <c r="O255" s="1">
        <v>510128</v>
      </c>
      <c r="P255" s="1">
        <v>529158</v>
      </c>
      <c r="Q255" s="1">
        <v>153674</v>
      </c>
      <c r="R255" s="1">
        <f t="shared" si="12"/>
        <v>30.12459617978233</v>
      </c>
    </row>
    <row r="256" spans="1:18" ht="12.75" customHeight="1">
      <c r="A256" s="1" t="s">
        <v>23</v>
      </c>
      <c r="B256" s="1" t="s">
        <v>52</v>
      </c>
      <c r="C256" s="1" t="s">
        <v>62</v>
      </c>
      <c r="D256" s="1" t="s">
        <v>63</v>
      </c>
      <c r="E256" s="1">
        <v>20</v>
      </c>
      <c r="F256" s="1" t="s">
        <v>15</v>
      </c>
      <c r="G256" s="1">
        <v>1976</v>
      </c>
      <c r="H256" s="1">
        <v>0</v>
      </c>
      <c r="I256" s="1">
        <v>2</v>
      </c>
      <c r="J256" s="1">
        <v>1</v>
      </c>
      <c r="K256" s="1">
        <v>5</v>
      </c>
      <c r="L256" s="1">
        <v>2</v>
      </c>
      <c r="M256" s="1">
        <v>609454</v>
      </c>
      <c r="N256" s="2">
        <f t="shared" si="9"/>
        <v>95.61722459775471</v>
      </c>
      <c r="O256" s="1">
        <v>567099</v>
      </c>
      <c r="P256" s="1">
        <v>582743</v>
      </c>
      <c r="Q256" s="1">
        <v>184375</v>
      </c>
      <c r="R256" s="1">
        <f t="shared" si="12"/>
        <v>32.51195999287602</v>
      </c>
    </row>
    <row r="257" spans="1:18" ht="12.75" customHeight="1">
      <c r="A257" s="1" t="s">
        <v>23</v>
      </c>
      <c r="B257" s="1" t="s">
        <v>52</v>
      </c>
      <c r="C257" s="1" t="s">
        <v>62</v>
      </c>
      <c r="D257" s="1" t="s">
        <v>63</v>
      </c>
      <c r="E257" s="1">
        <v>3</v>
      </c>
      <c r="F257" s="1" t="s">
        <v>15</v>
      </c>
      <c r="G257" s="1">
        <v>1979</v>
      </c>
      <c r="H257" s="1">
        <v>0</v>
      </c>
      <c r="I257" s="1">
        <v>2</v>
      </c>
      <c r="J257" s="1">
        <v>1</v>
      </c>
      <c r="K257" s="1">
        <v>5</v>
      </c>
      <c r="L257" s="1">
        <v>2</v>
      </c>
      <c r="M257" s="1">
        <v>635463</v>
      </c>
      <c r="N257" s="2">
        <f t="shared" si="9"/>
        <v>93.64038504208743</v>
      </c>
      <c r="O257" s="1">
        <v>571667</v>
      </c>
      <c r="P257" s="1">
        <v>595050</v>
      </c>
      <c r="Q257" s="1">
        <v>204899</v>
      </c>
      <c r="R257" s="1">
        <f t="shared" si="12"/>
        <v>35.842369771212965</v>
      </c>
    </row>
    <row r="258" spans="1:18" ht="12.75" customHeight="1">
      <c r="A258" s="1" t="s">
        <v>23</v>
      </c>
      <c r="B258" s="1" t="s">
        <v>52</v>
      </c>
      <c r="C258" s="1" t="s">
        <v>62</v>
      </c>
      <c r="D258" s="1" t="s">
        <v>63</v>
      </c>
      <c r="E258" s="1">
        <v>26</v>
      </c>
      <c r="F258" s="1" t="s">
        <v>15</v>
      </c>
      <c r="G258" s="1">
        <v>1983</v>
      </c>
      <c r="H258" s="1">
        <v>0</v>
      </c>
      <c r="I258" s="1">
        <v>2</v>
      </c>
      <c r="J258" s="1">
        <v>1</v>
      </c>
      <c r="K258" s="1">
        <v>4</v>
      </c>
      <c r="L258" s="1">
        <v>2</v>
      </c>
      <c r="M258" s="1">
        <v>666778</v>
      </c>
      <c r="N258" s="2">
        <f t="shared" si="9"/>
        <v>91.15492712716976</v>
      </c>
      <c r="O258" s="1">
        <v>570144</v>
      </c>
      <c r="P258" s="1">
        <v>607801</v>
      </c>
      <c r="Q258" s="1">
        <v>184940</v>
      </c>
      <c r="R258" s="1">
        <f t="shared" si="12"/>
        <v>32.43741931862827</v>
      </c>
    </row>
    <row r="259" spans="1:18" ht="12.75" customHeight="1">
      <c r="A259" s="1" t="s">
        <v>23</v>
      </c>
      <c r="B259" s="1" t="s">
        <v>52</v>
      </c>
      <c r="C259" s="1" t="s">
        <v>62</v>
      </c>
      <c r="D259" s="1" t="s">
        <v>63</v>
      </c>
      <c r="E259" s="1">
        <v>14</v>
      </c>
      <c r="F259" s="1" t="s">
        <v>15</v>
      </c>
      <c r="G259" s="1">
        <v>1987</v>
      </c>
      <c r="H259" s="1">
        <v>0</v>
      </c>
      <c r="I259" s="1">
        <v>2</v>
      </c>
      <c r="J259" s="1">
        <v>1</v>
      </c>
      <c r="K259" s="1">
        <v>4</v>
      </c>
      <c r="L259" s="1">
        <v>3</v>
      </c>
      <c r="M259" s="3">
        <v>699341</v>
      </c>
      <c r="N259" s="2">
        <f t="shared" si="9"/>
        <v>91.94312931745743</v>
      </c>
      <c r="O259" s="1">
        <v>611188</v>
      </c>
      <c r="P259" s="1">
        <v>642996</v>
      </c>
      <c r="Q259" s="1">
        <v>202022</v>
      </c>
      <c r="R259" s="1">
        <f t="shared" si="12"/>
        <v>33.053986662041794</v>
      </c>
    </row>
    <row r="260" spans="1:18" ht="12.75" customHeight="1">
      <c r="A260" s="1" t="s">
        <v>23</v>
      </c>
      <c r="B260" s="1" t="s">
        <v>52</v>
      </c>
      <c r="C260" s="1" t="s">
        <v>62</v>
      </c>
      <c r="D260" s="1" t="s">
        <v>63</v>
      </c>
      <c r="E260" s="1">
        <v>5</v>
      </c>
      <c r="F260" s="1" t="s">
        <v>18</v>
      </c>
      <c r="G260" s="1">
        <v>1992</v>
      </c>
      <c r="H260" s="1">
        <v>0</v>
      </c>
      <c r="I260" s="1">
        <v>2</v>
      </c>
      <c r="J260" s="1">
        <v>1</v>
      </c>
      <c r="K260" s="1">
        <v>4</v>
      </c>
      <c r="L260" s="1">
        <v>3</v>
      </c>
      <c r="M260" s="1">
        <v>730323</v>
      </c>
      <c r="N260" s="2">
        <f t="shared" si="9"/>
        <v>91.8473059180664</v>
      </c>
      <c r="O260" s="1">
        <v>637968</v>
      </c>
      <c r="P260" s="1">
        <v>670782</v>
      </c>
      <c r="Q260" s="1">
        <v>198431</v>
      </c>
      <c r="R260" s="1">
        <f t="shared" si="12"/>
        <v>31.10359767261054</v>
      </c>
    </row>
    <row r="261" spans="1:18" ht="12.75" customHeight="1">
      <c r="A261" s="1" t="s">
        <v>23</v>
      </c>
      <c r="B261" s="1" t="s">
        <v>52</v>
      </c>
      <c r="C261" s="1" t="s">
        <v>62</v>
      </c>
      <c r="D261" s="1" t="s">
        <v>63</v>
      </c>
      <c r="E261" s="1">
        <v>27</v>
      </c>
      <c r="F261" s="1" t="s">
        <v>17</v>
      </c>
      <c r="G261" s="1">
        <v>1994</v>
      </c>
      <c r="H261" s="1">
        <v>0</v>
      </c>
      <c r="I261" s="1">
        <v>2</v>
      </c>
      <c r="J261" s="1">
        <v>1</v>
      </c>
      <c r="K261" s="1">
        <v>4</v>
      </c>
      <c r="L261" s="1">
        <v>3</v>
      </c>
      <c r="M261" s="1">
        <v>744450</v>
      </c>
      <c r="N261" s="2">
        <f t="shared" si="9"/>
        <v>90.63308482772516</v>
      </c>
      <c r="O261" s="1">
        <v>630458</v>
      </c>
      <c r="P261" s="1">
        <v>674718</v>
      </c>
      <c r="Q261" s="1">
        <v>231842</v>
      </c>
      <c r="R261" s="1">
        <f t="shared" si="12"/>
        <v>36.773583648712524</v>
      </c>
    </row>
    <row r="262" spans="1:18" ht="12.75" customHeight="1">
      <c r="A262" s="1" t="s">
        <v>23</v>
      </c>
      <c r="B262" s="1" t="s">
        <v>52</v>
      </c>
      <c r="C262" s="1" t="s">
        <v>62</v>
      </c>
      <c r="D262" s="1" t="s">
        <v>63</v>
      </c>
      <c r="E262" s="1">
        <v>21</v>
      </c>
      <c r="F262" s="1" t="s">
        <v>18</v>
      </c>
      <c r="G262" s="1">
        <v>1996</v>
      </c>
      <c r="H262" s="1">
        <v>0</v>
      </c>
      <c r="I262" s="1">
        <v>2</v>
      </c>
      <c r="J262" s="1">
        <v>1</v>
      </c>
      <c r="K262" s="1">
        <v>4</v>
      </c>
      <c r="L262" s="1">
        <v>3</v>
      </c>
      <c r="M262" s="1">
        <v>756092</v>
      </c>
      <c r="N262" s="2">
        <f t="shared" si="9"/>
        <v>87.24969977198542</v>
      </c>
      <c r="O262" s="1">
        <v>563477</v>
      </c>
      <c r="P262" s="1">
        <v>659688</v>
      </c>
      <c r="Q262" s="1">
        <v>99531</v>
      </c>
      <c r="R262" s="1">
        <f t="shared" si="12"/>
        <v>17.663720080855118</v>
      </c>
    </row>
    <row r="263" spans="1:18" ht="12.75" customHeight="1">
      <c r="A263" s="1" t="s">
        <v>23</v>
      </c>
      <c r="B263" s="1" t="s">
        <v>52</v>
      </c>
      <c r="C263" s="1" t="s">
        <v>62</v>
      </c>
      <c r="D263" s="1" t="s">
        <v>63</v>
      </c>
      <c r="E263" s="1">
        <v>13</v>
      </c>
      <c r="F263" s="1" t="s">
        <v>16</v>
      </c>
      <c r="G263" s="1">
        <v>2001</v>
      </c>
      <c r="H263" s="1">
        <v>0</v>
      </c>
      <c r="I263" s="1">
        <v>2</v>
      </c>
      <c r="J263" s="1">
        <v>1</v>
      </c>
      <c r="K263" s="1">
        <v>4</v>
      </c>
      <c r="L263" s="1">
        <v>3</v>
      </c>
      <c r="M263" s="1">
        <v>778248</v>
      </c>
      <c r="N263" s="2">
        <f t="shared" si="9"/>
        <v>84.56276148477092</v>
      </c>
      <c r="O263" s="1">
        <v>608513</v>
      </c>
      <c r="P263" s="1">
        <v>658108</v>
      </c>
      <c r="Q263" s="1">
        <v>200059</v>
      </c>
      <c r="R263" s="1">
        <f t="shared" si="12"/>
        <v>32.87670107294339</v>
      </c>
    </row>
    <row r="264" spans="1:18" ht="12.75" customHeight="1">
      <c r="A264" s="1" t="s">
        <v>23</v>
      </c>
      <c r="B264" s="1" t="s">
        <v>52</v>
      </c>
      <c r="C264" s="1" t="s">
        <v>62</v>
      </c>
      <c r="D264" s="1" t="s">
        <v>63</v>
      </c>
      <c r="E264" s="1">
        <v>9</v>
      </c>
      <c r="F264" s="1" t="s">
        <v>18</v>
      </c>
      <c r="G264" s="1">
        <v>2006</v>
      </c>
      <c r="H264" s="1">
        <v>0</v>
      </c>
      <c r="I264" s="1">
        <v>2</v>
      </c>
      <c r="J264" s="1">
        <v>1</v>
      </c>
      <c r="K264" s="1">
        <v>4</v>
      </c>
      <c r="L264" s="1">
        <v>2</v>
      </c>
      <c r="M264" s="1">
        <v>753973</v>
      </c>
      <c r="N264" s="2">
        <f t="shared" si="9"/>
        <v>87.73284985006094</v>
      </c>
      <c r="O264" s="1">
        <v>640911</v>
      </c>
      <c r="P264" s="1">
        <v>661482</v>
      </c>
      <c r="Q264" s="1">
        <v>182704</v>
      </c>
      <c r="R264" s="1">
        <f t="shared" si="12"/>
        <v>28.506922177962306</v>
      </c>
    </row>
    <row r="265" spans="1:18" ht="12.75" customHeight="1">
      <c r="A265" s="1" t="s">
        <v>23</v>
      </c>
      <c r="B265" s="1" t="s">
        <v>52</v>
      </c>
      <c r="C265" s="1" t="s">
        <v>62</v>
      </c>
      <c r="D265" s="1" t="s">
        <v>63</v>
      </c>
      <c r="E265" s="1">
        <v>13</v>
      </c>
      <c r="F265" s="1" t="s">
        <v>18</v>
      </c>
      <c r="G265" s="1">
        <v>2008</v>
      </c>
      <c r="H265" s="1">
        <v>0</v>
      </c>
      <c r="I265" s="1">
        <v>2</v>
      </c>
      <c r="J265" s="1">
        <v>1</v>
      </c>
      <c r="K265" s="1">
        <v>4</v>
      </c>
      <c r="L265" s="1">
        <v>2</v>
      </c>
      <c r="M265" s="1">
        <v>760369</v>
      </c>
      <c r="N265" s="2">
        <f t="shared" si="9"/>
        <v>84.25698575296994</v>
      </c>
      <c r="O265" s="1">
        <v>616221</v>
      </c>
      <c r="P265" s="1">
        <v>640664</v>
      </c>
      <c r="Q265" s="1">
        <v>147718</v>
      </c>
      <c r="R265" s="1">
        <f t="shared" si="12"/>
        <v>23.97159460648047</v>
      </c>
    </row>
    <row r="266" spans="1:18" ht="12.75" customHeight="1">
      <c r="A266" s="1" t="s">
        <v>23</v>
      </c>
      <c r="B266" s="1" t="s">
        <v>52</v>
      </c>
      <c r="C266" s="1" t="s">
        <v>66</v>
      </c>
      <c r="D266" s="1" t="s">
        <v>67</v>
      </c>
      <c r="E266" s="1">
        <v>27</v>
      </c>
      <c r="F266" s="1" t="s">
        <v>17</v>
      </c>
      <c r="G266" s="1">
        <v>1994</v>
      </c>
      <c r="H266" s="1">
        <v>1</v>
      </c>
      <c r="I266" s="1">
        <v>4</v>
      </c>
      <c r="J266" s="1">
        <v>1</v>
      </c>
      <c r="K266" s="1">
        <v>5</v>
      </c>
      <c r="L266" s="1">
        <v>2</v>
      </c>
      <c r="M266" s="1">
        <v>744450</v>
      </c>
      <c r="N266" s="2">
        <f t="shared" si="9"/>
        <v>90.63308482772516</v>
      </c>
      <c r="O266" s="1">
        <v>630458</v>
      </c>
      <c r="P266" s="1">
        <v>674718</v>
      </c>
      <c r="Q266" s="1">
        <v>0</v>
      </c>
      <c r="R266" s="1">
        <f t="shared" si="12"/>
        <v>0</v>
      </c>
    </row>
    <row r="267" spans="1:18" ht="12.75" customHeight="1">
      <c r="A267" s="1" t="s">
        <v>23</v>
      </c>
      <c r="B267" s="1" t="s">
        <v>52</v>
      </c>
      <c r="C267" s="1" t="s">
        <v>66</v>
      </c>
      <c r="D267" s="1" t="s">
        <v>67</v>
      </c>
      <c r="E267" s="1">
        <v>21</v>
      </c>
      <c r="F267" s="1" t="s">
        <v>18</v>
      </c>
      <c r="G267" s="1">
        <v>1996</v>
      </c>
      <c r="H267" s="1">
        <v>1</v>
      </c>
      <c r="I267" s="1">
        <v>4</v>
      </c>
      <c r="J267" s="1">
        <v>1</v>
      </c>
      <c r="K267" s="1">
        <v>5</v>
      </c>
      <c r="L267" s="1">
        <v>2</v>
      </c>
      <c r="M267" s="1">
        <v>756092</v>
      </c>
      <c r="N267" s="2">
        <f t="shared" si="9"/>
        <v>87.24969977198542</v>
      </c>
      <c r="O267" s="1">
        <v>563477</v>
      </c>
      <c r="P267" s="1">
        <v>659688</v>
      </c>
      <c r="Q267" s="1">
        <v>55548</v>
      </c>
      <c r="R267" s="1">
        <f t="shared" si="12"/>
        <v>9.858077614525525</v>
      </c>
    </row>
    <row r="268" spans="1:18" ht="12.75" customHeight="1">
      <c r="A268" s="1" t="s">
        <v>23</v>
      </c>
      <c r="B268" s="1" t="s">
        <v>52</v>
      </c>
      <c r="C268" s="1" t="s">
        <v>66</v>
      </c>
      <c r="D268" s="1" t="s">
        <v>67</v>
      </c>
      <c r="E268" s="1">
        <v>13</v>
      </c>
      <c r="F268" s="1" t="s">
        <v>16</v>
      </c>
      <c r="G268" s="1">
        <v>2001</v>
      </c>
      <c r="H268" s="1">
        <v>1</v>
      </c>
      <c r="I268" s="1">
        <v>4</v>
      </c>
      <c r="J268" s="1">
        <v>1</v>
      </c>
      <c r="K268" s="1">
        <v>5</v>
      </c>
      <c r="L268" s="1">
        <v>1</v>
      </c>
      <c r="M268" s="1">
        <v>778248</v>
      </c>
      <c r="N268" s="2">
        <f t="shared" si="9"/>
        <v>84.56276148477092</v>
      </c>
      <c r="O268" s="1">
        <v>608513</v>
      </c>
      <c r="P268" s="1">
        <v>658108</v>
      </c>
      <c r="Q268" s="1">
        <v>0</v>
      </c>
      <c r="R268" s="1">
        <f t="shared" si="12"/>
        <v>0</v>
      </c>
    </row>
    <row r="269" spans="1:18" ht="12.75" customHeight="1">
      <c r="A269" s="1" t="s">
        <v>23</v>
      </c>
      <c r="B269" s="1" t="s">
        <v>52</v>
      </c>
      <c r="C269" s="1" t="s">
        <v>66</v>
      </c>
      <c r="D269" s="1" t="s">
        <v>67</v>
      </c>
      <c r="E269" s="1">
        <v>9</v>
      </c>
      <c r="F269" s="1" t="s">
        <v>18</v>
      </c>
      <c r="G269" s="1">
        <v>2006</v>
      </c>
      <c r="H269" s="1">
        <v>1</v>
      </c>
      <c r="I269" s="1">
        <v>4</v>
      </c>
      <c r="J269" s="1">
        <v>1</v>
      </c>
      <c r="K269" s="1">
        <v>5</v>
      </c>
      <c r="L269" s="1">
        <v>1</v>
      </c>
      <c r="M269" s="1">
        <v>753973</v>
      </c>
      <c r="N269" s="2">
        <f t="shared" si="9"/>
        <v>87.73284985006094</v>
      </c>
      <c r="O269" s="1">
        <v>640911</v>
      </c>
      <c r="P269" s="1">
        <v>661482</v>
      </c>
      <c r="Q269" s="1">
        <v>0</v>
      </c>
      <c r="R269" s="1">
        <f t="shared" si="12"/>
        <v>0</v>
      </c>
    </row>
    <row r="270" spans="1:18" ht="12.75" customHeight="1">
      <c r="A270" s="1" t="s">
        <v>23</v>
      </c>
      <c r="B270" s="1" t="s">
        <v>52</v>
      </c>
      <c r="C270" s="1" t="s">
        <v>66</v>
      </c>
      <c r="D270" s="1" t="s">
        <v>67</v>
      </c>
      <c r="E270" s="1">
        <v>13</v>
      </c>
      <c r="F270" s="1" t="s">
        <v>18</v>
      </c>
      <c r="G270" s="1">
        <v>2008</v>
      </c>
      <c r="H270" s="1">
        <v>1</v>
      </c>
      <c r="I270" s="1">
        <v>4</v>
      </c>
      <c r="J270" s="1">
        <v>1</v>
      </c>
      <c r="K270" s="1">
        <v>5</v>
      </c>
      <c r="L270" s="1">
        <v>1</v>
      </c>
      <c r="M270" s="1">
        <v>760369</v>
      </c>
      <c r="N270" s="2">
        <f t="shared" si="9"/>
        <v>84.25698575296994</v>
      </c>
      <c r="O270" s="1">
        <v>616221</v>
      </c>
      <c r="P270" s="1">
        <v>640664</v>
      </c>
      <c r="Q270" s="1">
        <v>12981</v>
      </c>
      <c r="R270" s="1">
        <f t="shared" si="12"/>
        <v>2.1065494359977994</v>
      </c>
    </row>
    <row r="271" spans="1:18" ht="12.75" customHeight="1">
      <c r="A271" s="1" t="s">
        <v>23</v>
      </c>
      <c r="B271" s="1" t="s">
        <v>70</v>
      </c>
      <c r="C271" s="1" t="s">
        <v>25</v>
      </c>
      <c r="D271" s="1" t="s">
        <v>26</v>
      </c>
      <c r="E271" s="1">
        <v>26</v>
      </c>
      <c r="F271" s="1" t="s">
        <v>15</v>
      </c>
      <c r="G271" s="1">
        <v>1983</v>
      </c>
      <c r="H271" s="1">
        <v>0</v>
      </c>
      <c r="I271" s="1">
        <v>1</v>
      </c>
      <c r="J271" s="1">
        <v>1</v>
      </c>
      <c r="K271" s="1">
        <v>5</v>
      </c>
      <c r="L271" s="1">
        <v>2</v>
      </c>
      <c r="M271" s="1">
        <v>765721</v>
      </c>
      <c r="N271" s="2">
        <f t="shared" si="9"/>
        <v>92.54441239041374</v>
      </c>
      <c r="O271" s="1">
        <v>677137</v>
      </c>
      <c r="P271" s="1">
        <v>708632</v>
      </c>
      <c r="Q271" s="1">
        <v>0</v>
      </c>
      <c r="R271" s="1">
        <v>0</v>
      </c>
    </row>
    <row r="272" spans="1:18" ht="12.75" customHeight="1">
      <c r="A272" s="1" t="s">
        <v>23</v>
      </c>
      <c r="B272" s="1" t="s">
        <v>70</v>
      </c>
      <c r="C272" s="1" t="s">
        <v>25</v>
      </c>
      <c r="D272" s="1" t="s">
        <v>26</v>
      </c>
      <c r="E272" s="1">
        <v>14</v>
      </c>
      <c r="F272" s="1" t="s">
        <v>15</v>
      </c>
      <c r="G272" s="1">
        <v>1987</v>
      </c>
      <c r="H272" s="1">
        <v>0</v>
      </c>
      <c r="I272" s="1">
        <v>1</v>
      </c>
      <c r="J272" s="1">
        <v>1</v>
      </c>
      <c r="K272" s="1">
        <v>5</v>
      </c>
      <c r="L272" s="1">
        <v>2</v>
      </c>
      <c r="M272" s="3">
        <v>788407</v>
      </c>
      <c r="N272" s="2">
        <f t="shared" si="9"/>
        <v>92.68854792004637</v>
      </c>
      <c r="O272" s="1">
        <v>699757</v>
      </c>
      <c r="P272" s="1">
        <v>730763</v>
      </c>
      <c r="Q272" s="1">
        <v>2713</v>
      </c>
      <c r="R272" s="1">
        <f>Q272/O272*100</f>
        <v>0.3877060179462299</v>
      </c>
    </row>
    <row r="273" spans="1:18" ht="12.75" customHeight="1">
      <c r="A273" s="1" t="s">
        <v>23</v>
      </c>
      <c r="B273" s="1" t="s">
        <v>70</v>
      </c>
      <c r="C273" s="1" t="s">
        <v>25</v>
      </c>
      <c r="D273" s="1" t="s">
        <v>26</v>
      </c>
      <c r="E273" s="1">
        <v>5</v>
      </c>
      <c r="F273" s="1" t="s">
        <v>18</v>
      </c>
      <c r="G273" s="1">
        <v>1992</v>
      </c>
      <c r="H273" s="1">
        <v>0</v>
      </c>
      <c r="I273" s="1">
        <v>1</v>
      </c>
      <c r="J273" s="1">
        <v>1</v>
      </c>
      <c r="K273" s="1">
        <v>4</v>
      </c>
      <c r="L273" s="1">
        <v>2</v>
      </c>
      <c r="M273" s="1">
        <v>810802</v>
      </c>
      <c r="N273" s="2">
        <f t="shared" si="9"/>
        <v>90.85510395879636</v>
      </c>
      <c r="O273" s="1">
        <v>693335</v>
      </c>
      <c r="P273" s="1">
        <v>736655</v>
      </c>
      <c r="Q273" s="1">
        <v>8057</v>
      </c>
      <c r="R273" s="1">
        <f>Q273/O273*100</f>
        <v>1.1620645142679944</v>
      </c>
    </row>
    <row r="274" spans="1:18" ht="12.75" customHeight="1">
      <c r="A274" s="1" t="s">
        <v>23</v>
      </c>
      <c r="B274" s="1" t="s">
        <v>70</v>
      </c>
      <c r="C274" s="1" t="s">
        <v>25</v>
      </c>
      <c r="D274" s="1" t="s">
        <v>26</v>
      </c>
      <c r="E274" s="1">
        <v>27</v>
      </c>
      <c r="F274" s="1" t="s">
        <v>17</v>
      </c>
      <c r="G274" s="1">
        <v>1994</v>
      </c>
      <c r="H274" s="1">
        <v>0</v>
      </c>
      <c r="I274" s="1">
        <v>2</v>
      </c>
      <c r="J274" s="1">
        <v>1</v>
      </c>
      <c r="K274" s="1">
        <v>4</v>
      </c>
      <c r="L274" s="1">
        <v>2</v>
      </c>
      <c r="M274" s="1">
        <v>703003</v>
      </c>
      <c r="N274" s="2">
        <f t="shared" si="9"/>
        <v>89.19648991540576</v>
      </c>
      <c r="O274" s="1">
        <v>593909</v>
      </c>
      <c r="P274" s="1">
        <v>627054</v>
      </c>
      <c r="Q274" s="1">
        <v>0</v>
      </c>
      <c r="R274" s="1">
        <v>0</v>
      </c>
    </row>
    <row r="275" spans="1:18" ht="12.75" customHeight="1">
      <c r="A275" s="1" t="s">
        <v>23</v>
      </c>
      <c r="B275" s="1" t="s">
        <v>70</v>
      </c>
      <c r="C275" s="1" t="s">
        <v>25</v>
      </c>
      <c r="D275" s="1" t="s">
        <v>26</v>
      </c>
      <c r="E275" s="1">
        <v>21</v>
      </c>
      <c r="F275" s="1" t="s">
        <v>18</v>
      </c>
      <c r="G275" s="1">
        <v>1996</v>
      </c>
      <c r="H275" s="1">
        <v>1</v>
      </c>
      <c r="I275" s="1">
        <v>4</v>
      </c>
      <c r="J275" s="1">
        <v>1</v>
      </c>
      <c r="K275" s="1">
        <v>4</v>
      </c>
      <c r="L275" s="1">
        <v>2</v>
      </c>
      <c r="M275" s="1">
        <v>708642</v>
      </c>
      <c r="N275" s="2">
        <f t="shared" si="9"/>
        <v>87.29584190606823</v>
      </c>
      <c r="O275" s="1">
        <v>585545</v>
      </c>
      <c r="P275" s="1">
        <v>618615</v>
      </c>
      <c r="Q275" s="1">
        <v>6177</v>
      </c>
      <c r="R275" s="1">
        <f>Q275/O275*100</f>
        <v>1.0549146521616612</v>
      </c>
    </row>
    <row r="276" spans="1:18" ht="12.75" customHeight="1">
      <c r="A276" s="1" t="s">
        <v>23</v>
      </c>
      <c r="B276" s="1" t="s">
        <v>70</v>
      </c>
      <c r="C276" s="1" t="s">
        <v>25</v>
      </c>
      <c r="D276" s="1" t="s">
        <v>26</v>
      </c>
      <c r="E276" s="1">
        <v>13</v>
      </c>
      <c r="F276" s="1" t="s">
        <v>16</v>
      </c>
      <c r="G276" s="1">
        <v>2001</v>
      </c>
      <c r="H276" s="1">
        <v>0</v>
      </c>
      <c r="I276" s="1">
        <v>2</v>
      </c>
      <c r="J276" s="1">
        <v>1</v>
      </c>
      <c r="K276" s="1">
        <v>6</v>
      </c>
      <c r="L276" s="1">
        <v>1</v>
      </c>
      <c r="M276" s="1">
        <v>713289</v>
      </c>
      <c r="N276" s="2">
        <f t="shared" si="9"/>
        <v>85.77799461368394</v>
      </c>
      <c r="O276" s="1">
        <v>575396</v>
      </c>
      <c r="P276" s="1">
        <v>611845</v>
      </c>
      <c r="Q276" s="1">
        <v>0</v>
      </c>
      <c r="R276" s="1">
        <v>0</v>
      </c>
    </row>
    <row r="277" spans="1:18" ht="12.75" customHeight="1">
      <c r="A277" s="1" t="s">
        <v>23</v>
      </c>
      <c r="B277" s="1" t="s">
        <v>70</v>
      </c>
      <c r="C277" s="1" t="s">
        <v>25</v>
      </c>
      <c r="D277" s="1" t="s">
        <v>26</v>
      </c>
      <c r="E277" s="1">
        <v>9</v>
      </c>
      <c r="F277" s="1" t="s">
        <v>18</v>
      </c>
      <c r="G277" s="1">
        <v>2006</v>
      </c>
      <c r="H277" s="1">
        <v>0</v>
      </c>
      <c r="I277" s="1">
        <v>2</v>
      </c>
      <c r="J277" s="1">
        <v>1</v>
      </c>
      <c r="K277" s="1">
        <v>6</v>
      </c>
      <c r="L277" s="1">
        <v>1</v>
      </c>
      <c r="M277" s="1">
        <v>691127</v>
      </c>
      <c r="N277" s="2">
        <f t="shared" si="9"/>
        <v>87.05867373145601</v>
      </c>
      <c r="O277" s="1">
        <v>586513</v>
      </c>
      <c r="P277" s="1">
        <v>601686</v>
      </c>
      <c r="Q277" s="1">
        <v>4451</v>
      </c>
      <c r="R277" s="1">
        <f>Q277/O277*100</f>
        <v>0.7588919597690077</v>
      </c>
    </row>
    <row r="278" spans="1:18" ht="12.75" customHeight="1">
      <c r="A278" s="1" t="s">
        <v>23</v>
      </c>
      <c r="B278" s="1" t="s">
        <v>70</v>
      </c>
      <c r="C278" s="1" t="s">
        <v>25</v>
      </c>
      <c r="D278" s="1" t="s">
        <v>26</v>
      </c>
      <c r="E278" s="1">
        <v>13</v>
      </c>
      <c r="F278" s="1" t="s">
        <v>18</v>
      </c>
      <c r="G278" s="1">
        <v>2008</v>
      </c>
      <c r="H278" s="1">
        <v>0</v>
      </c>
      <c r="I278" s="1">
        <v>2</v>
      </c>
      <c r="J278" s="1">
        <v>1</v>
      </c>
      <c r="K278" s="1">
        <v>6</v>
      </c>
      <c r="L278" s="1">
        <v>2</v>
      </c>
      <c r="M278" s="1">
        <v>690176</v>
      </c>
      <c r="N278" s="2">
        <f t="shared" si="9"/>
        <v>84.15259296179525</v>
      </c>
      <c r="O278" s="1">
        <v>564910</v>
      </c>
      <c r="P278" s="1">
        <v>580801</v>
      </c>
      <c r="Q278" s="1">
        <v>9408</v>
      </c>
      <c r="R278" s="1">
        <f>Q278/O278*100</f>
        <v>1.6653980280044607</v>
      </c>
    </row>
    <row r="279" spans="1:18" ht="12.75" customHeight="1">
      <c r="A279" s="1" t="s">
        <v>23</v>
      </c>
      <c r="B279" s="5" t="s">
        <v>70</v>
      </c>
      <c r="C279" s="1" t="s">
        <v>46</v>
      </c>
      <c r="D279" s="1" t="s">
        <v>47</v>
      </c>
      <c r="E279" s="1">
        <v>26</v>
      </c>
      <c r="F279" s="1" t="s">
        <v>15</v>
      </c>
      <c r="G279" s="1">
        <v>1983</v>
      </c>
      <c r="H279" s="1">
        <v>1</v>
      </c>
      <c r="I279" s="1">
        <v>3</v>
      </c>
      <c r="J279" s="1">
        <v>0</v>
      </c>
      <c r="K279" s="1">
        <v>3</v>
      </c>
      <c r="L279" s="1">
        <v>3</v>
      </c>
      <c r="M279" s="1">
        <v>765721</v>
      </c>
      <c r="N279" s="2">
        <f t="shared" si="9"/>
        <v>92.54441239041374</v>
      </c>
      <c r="O279" s="1">
        <v>677137</v>
      </c>
      <c r="P279" s="1">
        <v>708632</v>
      </c>
      <c r="Q279" s="1">
        <v>0</v>
      </c>
      <c r="R279" s="1">
        <v>0</v>
      </c>
    </row>
    <row r="280" spans="1:18" ht="12.75" customHeight="1">
      <c r="A280" s="1" t="s">
        <v>23</v>
      </c>
      <c r="B280" s="5" t="s">
        <v>70</v>
      </c>
      <c r="C280" s="1" t="s">
        <v>46</v>
      </c>
      <c r="D280" s="1" t="s">
        <v>47</v>
      </c>
      <c r="E280" s="1">
        <v>14</v>
      </c>
      <c r="F280" s="1" t="s">
        <v>15</v>
      </c>
      <c r="G280" s="1">
        <v>1987</v>
      </c>
      <c r="H280" s="1">
        <v>1</v>
      </c>
      <c r="I280" s="1">
        <v>3</v>
      </c>
      <c r="J280" s="1">
        <v>0</v>
      </c>
      <c r="K280" s="1">
        <v>3</v>
      </c>
      <c r="L280" s="1">
        <v>3</v>
      </c>
      <c r="M280" s="3">
        <v>788407</v>
      </c>
      <c r="N280" s="2">
        <f t="shared" si="9"/>
        <v>92.68854792004637</v>
      </c>
      <c r="O280" s="1">
        <v>699757</v>
      </c>
      <c r="P280" s="1">
        <v>730763</v>
      </c>
      <c r="Q280" s="1">
        <v>415</v>
      </c>
      <c r="R280" s="1">
        <f>Q280/O280*100</f>
        <v>0.05930630204485271</v>
      </c>
    </row>
    <row r="281" spans="1:18" ht="12.75" customHeight="1">
      <c r="A281" s="1" t="s">
        <v>23</v>
      </c>
      <c r="B281" s="5" t="s">
        <v>70</v>
      </c>
      <c r="C281" s="1" t="s">
        <v>46</v>
      </c>
      <c r="D281" s="1" t="s">
        <v>47</v>
      </c>
      <c r="E281" s="1">
        <v>5</v>
      </c>
      <c r="F281" s="1" t="s">
        <v>18</v>
      </c>
      <c r="G281" s="1">
        <v>1992</v>
      </c>
      <c r="H281" s="1">
        <v>1</v>
      </c>
      <c r="I281" s="1">
        <v>3</v>
      </c>
      <c r="J281" s="1">
        <v>0</v>
      </c>
      <c r="K281" s="1">
        <v>3</v>
      </c>
      <c r="L281" s="1">
        <v>3</v>
      </c>
      <c r="M281" s="1">
        <v>810802</v>
      </c>
      <c r="N281" s="2">
        <f t="shared" si="9"/>
        <v>90.85510395879636</v>
      </c>
      <c r="O281" s="1">
        <v>693335</v>
      </c>
      <c r="P281" s="1">
        <v>736655</v>
      </c>
      <c r="Q281" s="1">
        <v>0</v>
      </c>
      <c r="R281" s="1">
        <v>0</v>
      </c>
    </row>
    <row r="282" spans="1:18" ht="12.75" customHeight="1">
      <c r="A282" s="1" t="s">
        <v>23</v>
      </c>
      <c r="B282" s="1" t="s">
        <v>71</v>
      </c>
      <c r="C282" s="1" t="s">
        <v>77</v>
      </c>
      <c r="D282" s="1" t="s">
        <v>78</v>
      </c>
      <c r="E282" s="1">
        <v>7</v>
      </c>
      <c r="F282" s="1" t="s">
        <v>15</v>
      </c>
      <c r="G282" s="1">
        <v>1953</v>
      </c>
      <c r="H282" s="1">
        <v>0</v>
      </c>
      <c r="I282" s="1">
        <v>2</v>
      </c>
      <c r="M282" s="1">
        <v>63355</v>
      </c>
      <c r="N282" s="2">
        <f t="shared" si="9"/>
        <v>86.68613369110567</v>
      </c>
      <c r="O282" s="1">
        <v>51612</v>
      </c>
      <c r="P282" s="1">
        <v>54920</v>
      </c>
      <c r="Q282" s="1">
        <v>0</v>
      </c>
      <c r="R282" s="1">
        <v>0</v>
      </c>
    </row>
    <row r="283" spans="1:18" ht="12.75" customHeight="1">
      <c r="A283" s="1" t="s">
        <v>23</v>
      </c>
      <c r="B283" s="1" t="s">
        <v>71</v>
      </c>
      <c r="C283" s="1" t="s">
        <v>77</v>
      </c>
      <c r="D283" s="1" t="s">
        <v>78</v>
      </c>
      <c r="E283" s="1">
        <v>25</v>
      </c>
      <c r="F283" s="1" t="s">
        <v>16</v>
      </c>
      <c r="G283" s="1">
        <v>1958</v>
      </c>
      <c r="H283" s="1">
        <v>0</v>
      </c>
      <c r="I283" s="1">
        <v>2</v>
      </c>
      <c r="M283" s="1">
        <v>67615</v>
      </c>
      <c r="N283" s="2">
        <f t="shared" si="9"/>
        <v>92.44546328477409</v>
      </c>
      <c r="O283" s="1">
        <v>60062</v>
      </c>
      <c r="P283" s="1">
        <v>62507</v>
      </c>
      <c r="Q283" s="1">
        <v>30596</v>
      </c>
      <c r="R283" s="1">
        <f aca="true" t="shared" si="13" ref="R283:R296">Q283/O283*100</f>
        <v>50.94069461556392</v>
      </c>
    </row>
    <row r="284" spans="1:18" ht="12.75" customHeight="1">
      <c r="A284" s="1" t="s">
        <v>23</v>
      </c>
      <c r="B284" s="1" t="s">
        <v>71</v>
      </c>
      <c r="C284" s="1" t="s">
        <v>77</v>
      </c>
      <c r="D284" s="1" t="s">
        <v>78</v>
      </c>
      <c r="E284" s="1">
        <v>28</v>
      </c>
      <c r="F284" s="1" t="s">
        <v>18</v>
      </c>
      <c r="G284" s="1">
        <v>1963</v>
      </c>
      <c r="H284" s="1">
        <v>0</v>
      </c>
      <c r="I284" s="1">
        <v>2</v>
      </c>
      <c r="M284" s="1">
        <v>71971</v>
      </c>
      <c r="N284" s="2">
        <f t="shared" si="9"/>
        <v>93.53211710272194</v>
      </c>
      <c r="O284" s="1">
        <v>63924</v>
      </c>
      <c r="P284" s="1">
        <v>67316</v>
      </c>
      <c r="Q284" s="1">
        <v>31844</v>
      </c>
      <c r="R284" s="1">
        <f t="shared" si="13"/>
        <v>49.81540579438083</v>
      </c>
    </row>
    <row r="285" spans="1:18" ht="12.75" customHeight="1">
      <c r="A285" s="1" t="s">
        <v>23</v>
      </c>
      <c r="B285" s="1" t="s">
        <v>71</v>
      </c>
      <c r="C285" s="1" t="s">
        <v>77</v>
      </c>
      <c r="D285" s="1" t="s">
        <v>78</v>
      </c>
      <c r="E285" s="1">
        <v>19</v>
      </c>
      <c r="F285" s="1" t="s">
        <v>16</v>
      </c>
      <c r="G285" s="1">
        <v>1968</v>
      </c>
      <c r="H285" s="1">
        <v>0</v>
      </c>
      <c r="I285" s="1">
        <v>2</v>
      </c>
      <c r="M285" s="1">
        <v>75367</v>
      </c>
      <c r="N285" s="2">
        <f t="shared" si="9"/>
        <v>92.36801252537583</v>
      </c>
      <c r="O285" s="1">
        <v>65838</v>
      </c>
      <c r="P285" s="1">
        <v>69615</v>
      </c>
      <c r="Q285" s="1">
        <v>31557</v>
      </c>
      <c r="R285" s="1">
        <f t="shared" si="13"/>
        <v>47.931285883532304</v>
      </c>
    </row>
    <row r="286" spans="1:18" ht="12.75" customHeight="1">
      <c r="A286" s="1" t="s">
        <v>23</v>
      </c>
      <c r="B286" s="1" t="s">
        <v>71</v>
      </c>
      <c r="C286" s="1" t="s">
        <v>77</v>
      </c>
      <c r="D286" s="1" t="s">
        <v>78</v>
      </c>
      <c r="E286" s="1">
        <v>7</v>
      </c>
      <c r="F286" s="1" t="s">
        <v>16</v>
      </c>
      <c r="G286" s="1">
        <v>1972</v>
      </c>
      <c r="H286" s="1">
        <v>0</v>
      </c>
      <c r="I286" s="1">
        <v>2</v>
      </c>
      <c r="J286" s="1">
        <v>1</v>
      </c>
      <c r="K286" s="1">
        <v>4</v>
      </c>
      <c r="L286" s="1">
        <v>3</v>
      </c>
      <c r="M286" s="1">
        <v>79063</v>
      </c>
      <c r="N286" s="2">
        <f t="shared" si="9"/>
        <v>94.09331798692182</v>
      </c>
      <c r="O286" s="1">
        <v>68906</v>
      </c>
      <c r="P286" s="1">
        <v>74393</v>
      </c>
      <c r="Q286" s="1">
        <v>34083</v>
      </c>
      <c r="R286" s="1">
        <f t="shared" si="13"/>
        <v>49.46303660058631</v>
      </c>
    </row>
    <row r="287" spans="1:18" ht="12.75" customHeight="1">
      <c r="A287" s="1" t="s">
        <v>23</v>
      </c>
      <c r="B287" s="1" t="s">
        <v>71</v>
      </c>
      <c r="C287" s="1" t="s">
        <v>77</v>
      </c>
      <c r="D287" s="1" t="s">
        <v>78</v>
      </c>
      <c r="E287" s="1">
        <v>20</v>
      </c>
      <c r="F287" s="1" t="s">
        <v>15</v>
      </c>
      <c r="G287" s="1">
        <v>1976</v>
      </c>
      <c r="H287" s="1">
        <v>0</v>
      </c>
      <c r="I287" s="1">
        <v>2</v>
      </c>
      <c r="J287" s="1">
        <v>1</v>
      </c>
      <c r="K287" s="1">
        <v>4</v>
      </c>
      <c r="L287" s="1">
        <v>3</v>
      </c>
      <c r="M287" s="1">
        <v>85944</v>
      </c>
      <c r="N287" s="2">
        <f aca="true" t="shared" si="14" ref="N287:N308">P287/M287*100</f>
        <v>92.54630922461138</v>
      </c>
      <c r="O287" s="1">
        <v>75259</v>
      </c>
      <c r="P287" s="1">
        <v>79538</v>
      </c>
      <c r="Q287" s="1">
        <v>24091</v>
      </c>
      <c r="R287" s="1">
        <f t="shared" si="13"/>
        <v>32.010789407246975</v>
      </c>
    </row>
    <row r="288" spans="1:18" ht="12.75" customHeight="1">
      <c r="A288" s="1" t="s">
        <v>23</v>
      </c>
      <c r="B288" s="1" t="s">
        <v>71</v>
      </c>
      <c r="C288" s="1" t="s">
        <v>77</v>
      </c>
      <c r="D288" s="1" t="s">
        <v>78</v>
      </c>
      <c r="E288" s="1">
        <v>3</v>
      </c>
      <c r="F288" s="1" t="s">
        <v>15</v>
      </c>
      <c r="G288" s="1">
        <v>1979</v>
      </c>
      <c r="H288" s="1">
        <v>0</v>
      </c>
      <c r="I288" s="1">
        <v>2</v>
      </c>
      <c r="J288" s="1">
        <v>1</v>
      </c>
      <c r="K288" s="1">
        <v>4</v>
      </c>
      <c r="L288" s="1">
        <v>3</v>
      </c>
      <c r="M288" s="1">
        <v>87770</v>
      </c>
      <c r="N288" s="2">
        <f t="shared" si="14"/>
        <v>91.91067562948616</v>
      </c>
      <c r="O288" s="1">
        <v>73502</v>
      </c>
      <c r="P288" s="1">
        <v>80670</v>
      </c>
      <c r="Q288" s="1">
        <v>33250</v>
      </c>
      <c r="R288" s="1">
        <f t="shared" si="13"/>
        <v>45.23686430301216</v>
      </c>
    </row>
    <row r="289" spans="1:18" ht="12.75" customHeight="1">
      <c r="A289" s="1" t="s">
        <v>23</v>
      </c>
      <c r="B289" s="1" t="s">
        <v>71</v>
      </c>
      <c r="C289" s="1" t="s">
        <v>77</v>
      </c>
      <c r="D289" s="1" t="s">
        <v>78</v>
      </c>
      <c r="E289" s="1">
        <v>26</v>
      </c>
      <c r="F289" s="1" t="s">
        <v>15</v>
      </c>
      <c r="G289" s="1">
        <v>1983</v>
      </c>
      <c r="H289" s="1">
        <v>0</v>
      </c>
      <c r="I289" s="1">
        <v>2</v>
      </c>
      <c r="J289" s="1">
        <v>1</v>
      </c>
      <c r="K289" s="1">
        <v>4</v>
      </c>
      <c r="L289" s="1">
        <v>3</v>
      </c>
      <c r="M289" s="1">
        <v>90389</v>
      </c>
      <c r="N289" s="2">
        <f t="shared" si="14"/>
        <v>90.26319574284481</v>
      </c>
      <c r="O289" s="1">
        <v>72220</v>
      </c>
      <c r="P289" s="1">
        <v>81588</v>
      </c>
      <c r="Q289" s="1">
        <v>28086</v>
      </c>
      <c r="R289" s="1">
        <f t="shared" si="13"/>
        <v>38.88950429243977</v>
      </c>
    </row>
    <row r="290" spans="1:18" ht="12.75" customHeight="1">
      <c r="A290" s="1" t="s">
        <v>23</v>
      </c>
      <c r="B290" s="1" t="s">
        <v>71</v>
      </c>
      <c r="C290" s="1" t="s">
        <v>77</v>
      </c>
      <c r="D290" s="1" t="s">
        <v>78</v>
      </c>
      <c r="E290" s="1">
        <v>14</v>
      </c>
      <c r="F290" s="1" t="s">
        <v>15</v>
      </c>
      <c r="G290" s="1">
        <v>1987</v>
      </c>
      <c r="H290" s="1">
        <v>0</v>
      </c>
      <c r="I290" s="1">
        <v>2</v>
      </c>
      <c r="J290" s="1">
        <v>1</v>
      </c>
      <c r="K290" s="1">
        <v>4</v>
      </c>
      <c r="L290" s="1">
        <v>3</v>
      </c>
      <c r="M290" s="3">
        <v>94119</v>
      </c>
      <c r="N290" s="2">
        <f t="shared" si="14"/>
        <v>88.98203338327012</v>
      </c>
      <c r="O290" s="1">
        <v>75625</v>
      </c>
      <c r="P290" s="1">
        <v>83749</v>
      </c>
      <c r="Q290" s="1">
        <v>41707</v>
      </c>
      <c r="R290" s="1">
        <f t="shared" si="13"/>
        <v>55.149752066115695</v>
      </c>
    </row>
    <row r="291" spans="1:18" ht="12.75" customHeight="1">
      <c r="A291" s="1" t="s">
        <v>23</v>
      </c>
      <c r="B291" s="1" t="s">
        <v>71</v>
      </c>
      <c r="C291" s="1" t="s">
        <v>77</v>
      </c>
      <c r="D291" s="1" t="s">
        <v>78</v>
      </c>
      <c r="E291" s="1">
        <v>5</v>
      </c>
      <c r="F291" s="1" t="s">
        <v>18</v>
      </c>
      <c r="G291" s="1">
        <v>1992</v>
      </c>
      <c r="H291" s="1">
        <v>0</v>
      </c>
      <c r="I291" s="1">
        <v>2</v>
      </c>
      <c r="J291" s="1">
        <v>1</v>
      </c>
      <c r="K291" s="1">
        <v>4</v>
      </c>
      <c r="L291" s="1">
        <v>3</v>
      </c>
      <c r="M291" s="1">
        <v>98569</v>
      </c>
      <c r="N291" s="2">
        <f t="shared" si="14"/>
        <v>90.35802331361788</v>
      </c>
      <c r="O291" s="1">
        <v>83512</v>
      </c>
      <c r="P291" s="1">
        <v>89065</v>
      </c>
      <c r="Q291" s="1">
        <v>41404</v>
      </c>
      <c r="R291" s="1">
        <f t="shared" si="13"/>
        <v>49.57850368809273</v>
      </c>
    </row>
    <row r="292" spans="1:18" ht="12.75" customHeight="1">
      <c r="A292" s="1" t="s">
        <v>23</v>
      </c>
      <c r="B292" s="1" t="s">
        <v>71</v>
      </c>
      <c r="C292" s="1" t="s">
        <v>77</v>
      </c>
      <c r="D292" s="1" t="s">
        <v>78</v>
      </c>
      <c r="E292" s="1">
        <v>27</v>
      </c>
      <c r="F292" s="1" t="s">
        <v>17</v>
      </c>
      <c r="G292" s="1">
        <v>1994</v>
      </c>
      <c r="H292" s="1">
        <v>0</v>
      </c>
      <c r="I292" s="1">
        <v>2</v>
      </c>
      <c r="J292" s="1">
        <v>1</v>
      </c>
      <c r="K292" s="1">
        <v>4</v>
      </c>
      <c r="L292" s="1">
        <v>3</v>
      </c>
      <c r="M292" s="1">
        <v>100172</v>
      </c>
      <c r="N292" s="2">
        <f t="shared" si="14"/>
        <v>88.7084215149942</v>
      </c>
      <c r="O292" s="4">
        <v>80805</v>
      </c>
      <c r="P292" s="4">
        <v>88861</v>
      </c>
      <c r="Q292" s="1">
        <v>43700</v>
      </c>
      <c r="R292" s="1">
        <f t="shared" si="13"/>
        <v>54.080811830951056</v>
      </c>
    </row>
    <row r="293" spans="1:18" ht="12.75" customHeight="1">
      <c r="A293" s="1" t="s">
        <v>23</v>
      </c>
      <c r="B293" s="1" t="s">
        <v>71</v>
      </c>
      <c r="C293" s="1" t="s">
        <v>77</v>
      </c>
      <c r="D293" s="1" t="s">
        <v>78</v>
      </c>
      <c r="E293" s="1">
        <v>21</v>
      </c>
      <c r="F293" s="1" t="s">
        <v>18</v>
      </c>
      <c r="G293" s="1">
        <v>1996</v>
      </c>
      <c r="H293" s="1">
        <v>0</v>
      </c>
      <c r="I293" s="1">
        <v>2</v>
      </c>
      <c r="J293" s="1">
        <v>1</v>
      </c>
      <c r="K293" s="1">
        <v>4</v>
      </c>
      <c r="L293" s="1">
        <v>3</v>
      </c>
      <c r="M293" s="1">
        <v>101392</v>
      </c>
      <c r="N293" s="2">
        <f t="shared" si="14"/>
        <v>83.29651254536847</v>
      </c>
      <c r="O293" s="4">
        <v>77024</v>
      </c>
      <c r="P293" s="4">
        <v>84456</v>
      </c>
      <c r="Q293" s="4">
        <v>43465</v>
      </c>
      <c r="R293" s="1">
        <f t="shared" si="13"/>
        <v>56.430463232239305</v>
      </c>
    </row>
    <row r="294" spans="1:18" ht="12.75" customHeight="1">
      <c r="A294" s="1" t="s">
        <v>23</v>
      </c>
      <c r="B294" s="1" t="s">
        <v>71</v>
      </c>
      <c r="C294" s="1" t="s">
        <v>77</v>
      </c>
      <c r="D294" s="1" t="s">
        <v>78</v>
      </c>
      <c r="E294" s="1">
        <v>13</v>
      </c>
      <c r="F294" s="1" t="s">
        <v>16</v>
      </c>
      <c r="G294" s="1">
        <v>2001</v>
      </c>
      <c r="H294" s="1">
        <v>0</v>
      </c>
      <c r="I294" s="1">
        <v>2</v>
      </c>
      <c r="J294" s="1">
        <v>1</v>
      </c>
      <c r="K294" s="1">
        <v>4</v>
      </c>
      <c r="L294" s="1">
        <v>3</v>
      </c>
      <c r="M294" s="1">
        <v>102652</v>
      </c>
      <c r="N294" s="2">
        <f t="shared" si="14"/>
        <v>80.37349491485797</v>
      </c>
      <c r="O294" s="1">
        <v>73154</v>
      </c>
      <c r="P294" s="1">
        <v>82505</v>
      </c>
      <c r="Q294" s="1">
        <v>25577</v>
      </c>
      <c r="R294" s="1">
        <f t="shared" si="13"/>
        <v>34.96322825819504</v>
      </c>
    </row>
    <row r="295" spans="1:18" ht="12.75" customHeight="1">
      <c r="A295" s="1" t="s">
        <v>23</v>
      </c>
      <c r="B295" s="1" t="s">
        <v>71</v>
      </c>
      <c r="C295" s="1" t="s">
        <v>77</v>
      </c>
      <c r="D295" s="1" t="s">
        <v>78</v>
      </c>
      <c r="E295" s="1">
        <v>9</v>
      </c>
      <c r="F295" s="1" t="s">
        <v>18</v>
      </c>
      <c r="G295" s="1">
        <v>2006</v>
      </c>
      <c r="H295" s="1">
        <v>0</v>
      </c>
      <c r="I295" s="1">
        <v>2</v>
      </c>
      <c r="J295" s="1">
        <v>1</v>
      </c>
      <c r="K295" s="1">
        <v>5</v>
      </c>
      <c r="L295" s="1">
        <v>2</v>
      </c>
      <c r="M295" s="1">
        <v>100580</v>
      </c>
      <c r="N295" s="2">
        <f t="shared" si="14"/>
        <v>83.44899582421952</v>
      </c>
      <c r="O295" s="1">
        <v>78661</v>
      </c>
      <c r="P295" s="1">
        <v>83933</v>
      </c>
      <c r="Q295" s="1">
        <v>24119</v>
      </c>
      <c r="R295" s="1">
        <f t="shared" si="13"/>
        <v>30.661954462821473</v>
      </c>
    </row>
    <row r="296" spans="1:18" ht="12.75" customHeight="1">
      <c r="A296" s="1" t="s">
        <v>23</v>
      </c>
      <c r="B296" s="1" t="s">
        <v>71</v>
      </c>
      <c r="C296" s="1" t="s">
        <v>77</v>
      </c>
      <c r="D296" s="1" t="s">
        <v>78</v>
      </c>
      <c r="E296" s="1">
        <v>13</v>
      </c>
      <c r="F296" s="1" t="s">
        <v>18</v>
      </c>
      <c r="G296" s="1">
        <v>2008</v>
      </c>
      <c r="H296" s="1">
        <v>0</v>
      </c>
      <c r="I296" s="1">
        <v>2</v>
      </c>
      <c r="J296" s="1">
        <v>1</v>
      </c>
      <c r="K296" s="1">
        <v>5</v>
      </c>
      <c r="L296" s="1">
        <v>2</v>
      </c>
      <c r="M296" s="1">
        <v>100623</v>
      </c>
      <c r="N296" s="2">
        <f t="shared" si="14"/>
        <v>79.19064229848047</v>
      </c>
      <c r="O296" s="1">
        <v>74925</v>
      </c>
      <c r="P296" s="1">
        <v>79684</v>
      </c>
      <c r="Q296" s="1">
        <v>28357</v>
      </c>
      <c r="R296" s="1">
        <f t="shared" si="13"/>
        <v>37.84718051384718</v>
      </c>
    </row>
    <row r="297" spans="1:18" ht="12.75" customHeight="1">
      <c r="A297" s="1" t="s">
        <v>23</v>
      </c>
      <c r="B297" s="1" t="s">
        <v>83</v>
      </c>
      <c r="C297" s="1" t="s">
        <v>25</v>
      </c>
      <c r="D297" s="1" t="s">
        <v>26</v>
      </c>
      <c r="E297" s="1">
        <v>3</v>
      </c>
      <c r="F297" s="1" t="s">
        <v>15</v>
      </c>
      <c r="G297" s="1">
        <v>1979</v>
      </c>
      <c r="H297" s="1">
        <v>0</v>
      </c>
      <c r="I297" s="1">
        <v>1</v>
      </c>
      <c r="J297" s="1">
        <v>1</v>
      </c>
      <c r="K297" s="1">
        <v>5</v>
      </c>
      <c r="L297" s="1">
        <v>2</v>
      </c>
      <c r="M297" s="1">
        <v>3034018</v>
      </c>
      <c r="N297" s="2">
        <f t="shared" si="14"/>
        <v>94.48526673210245</v>
      </c>
      <c r="O297" s="1">
        <v>2757775</v>
      </c>
      <c r="P297" s="1">
        <v>2866700</v>
      </c>
      <c r="Q297" s="1">
        <v>0</v>
      </c>
      <c r="R297" s="1">
        <v>0</v>
      </c>
    </row>
    <row r="298" spans="1:18" ht="12.75" customHeight="1">
      <c r="A298" s="1" t="s">
        <v>23</v>
      </c>
      <c r="B298" s="1" t="s">
        <v>83</v>
      </c>
      <c r="C298" s="1" t="s">
        <v>25</v>
      </c>
      <c r="D298" s="1" t="s">
        <v>26</v>
      </c>
      <c r="E298" s="1">
        <v>26</v>
      </c>
      <c r="F298" s="1" t="s">
        <v>15</v>
      </c>
      <c r="G298" s="1">
        <v>1983</v>
      </c>
      <c r="H298" s="1">
        <v>0</v>
      </c>
      <c r="I298" s="1">
        <v>1</v>
      </c>
      <c r="J298" s="1">
        <v>1</v>
      </c>
      <c r="K298" s="1">
        <v>5</v>
      </c>
      <c r="L298" s="1">
        <v>2</v>
      </c>
      <c r="M298" s="1">
        <v>3184264</v>
      </c>
      <c r="N298" s="2">
        <f t="shared" si="14"/>
        <v>92.69890938691013</v>
      </c>
      <c r="O298" s="1">
        <v>2796205</v>
      </c>
      <c r="P298" s="1">
        <v>2951778</v>
      </c>
      <c r="Q298" s="1">
        <f>(69870+47242)+(2161+965)</f>
        <v>120238</v>
      </c>
      <c r="R298" s="1">
        <f aca="true" t="shared" si="15" ref="R298:R305">Q298/O298*100</f>
        <v>4.300042378867071</v>
      </c>
    </row>
    <row r="299" spans="1:18" ht="12.75" customHeight="1">
      <c r="A299" s="1" t="s">
        <v>23</v>
      </c>
      <c r="B299" s="1" t="s">
        <v>83</v>
      </c>
      <c r="C299" s="1" t="s">
        <v>25</v>
      </c>
      <c r="D299" s="1" t="s">
        <v>26</v>
      </c>
      <c r="E299" s="1">
        <v>14</v>
      </c>
      <c r="F299" s="1" t="s">
        <v>15</v>
      </c>
      <c r="G299" s="1">
        <v>1987</v>
      </c>
      <c r="H299" s="1">
        <v>0</v>
      </c>
      <c r="I299" s="1">
        <v>1</v>
      </c>
      <c r="J299" s="1">
        <v>1</v>
      </c>
      <c r="K299" s="1">
        <v>5</v>
      </c>
      <c r="L299" s="1">
        <v>2</v>
      </c>
      <c r="M299" s="3">
        <v>3341636</v>
      </c>
      <c r="N299" s="2">
        <f t="shared" si="14"/>
        <v>93.04002590347962</v>
      </c>
      <c r="O299" s="1">
        <v>2973955</v>
      </c>
      <c r="P299" s="1">
        <v>3109059</v>
      </c>
      <c r="Q299" s="1">
        <f>54217+37222</f>
        <v>91439</v>
      </c>
      <c r="R299" s="1">
        <f t="shared" si="15"/>
        <v>3.0746598384978925</v>
      </c>
    </row>
    <row r="300" spans="1:18" ht="12.75" customHeight="1">
      <c r="A300" s="1" t="s">
        <v>23</v>
      </c>
      <c r="B300" s="1" t="s">
        <v>83</v>
      </c>
      <c r="C300" s="1" t="s">
        <v>25</v>
      </c>
      <c r="D300" s="1" t="s">
        <v>26</v>
      </c>
      <c r="E300" s="1">
        <v>5</v>
      </c>
      <c r="F300" s="1" t="s">
        <v>18</v>
      </c>
      <c r="G300" s="1">
        <v>1992</v>
      </c>
      <c r="H300" s="1">
        <v>0</v>
      </c>
      <c r="I300" s="1">
        <v>1</v>
      </c>
      <c r="J300" s="1">
        <v>1</v>
      </c>
      <c r="K300" s="1">
        <v>4</v>
      </c>
      <c r="L300" s="1">
        <v>2</v>
      </c>
      <c r="M300" s="1">
        <v>3482903</v>
      </c>
      <c r="N300" s="2">
        <f t="shared" si="14"/>
        <v>92.42132209826114</v>
      </c>
      <c r="O300" s="1">
        <v>3083424</v>
      </c>
      <c r="P300" s="1">
        <v>3218945</v>
      </c>
      <c r="Q300" s="1">
        <f>334244+199704</f>
        <v>533948</v>
      </c>
      <c r="R300" s="1">
        <f t="shared" si="15"/>
        <v>17.316723227165646</v>
      </c>
    </row>
    <row r="301" spans="1:18" ht="12.75" customHeight="1">
      <c r="A301" s="1" t="s">
        <v>23</v>
      </c>
      <c r="B301" s="1" t="s">
        <v>83</v>
      </c>
      <c r="C301" s="1" t="s">
        <v>25</v>
      </c>
      <c r="D301" s="1" t="s">
        <v>26</v>
      </c>
      <c r="E301" s="1">
        <v>27</v>
      </c>
      <c r="F301" s="1" t="s">
        <v>17</v>
      </c>
      <c r="G301" s="1">
        <v>1994</v>
      </c>
      <c r="H301" s="1">
        <v>0</v>
      </c>
      <c r="I301" s="1">
        <v>2</v>
      </c>
      <c r="J301" s="1">
        <v>1</v>
      </c>
      <c r="K301" s="1">
        <v>4</v>
      </c>
      <c r="L301" s="1">
        <v>2</v>
      </c>
      <c r="M301" s="1">
        <v>3732381</v>
      </c>
      <c r="N301" s="2">
        <f t="shared" si="14"/>
        <v>91.24223920333964</v>
      </c>
      <c r="O301" s="1">
        <v>3244462</v>
      </c>
      <c r="P301" s="1">
        <v>3405508</v>
      </c>
      <c r="Q301" s="1">
        <f>402333+299468</f>
        <v>701801</v>
      </c>
      <c r="R301" s="1">
        <f t="shared" si="15"/>
        <v>21.630735696704107</v>
      </c>
    </row>
    <row r="302" spans="1:18" ht="12.75" customHeight="1">
      <c r="A302" s="1" t="s">
        <v>23</v>
      </c>
      <c r="B302" s="1" t="s">
        <v>83</v>
      </c>
      <c r="C302" s="1" t="s">
        <v>25</v>
      </c>
      <c r="D302" s="1" t="s">
        <v>26</v>
      </c>
      <c r="E302" s="1">
        <v>21</v>
      </c>
      <c r="F302" s="1" t="s">
        <v>18</v>
      </c>
      <c r="G302" s="1">
        <v>1996</v>
      </c>
      <c r="H302" s="1">
        <v>1</v>
      </c>
      <c r="I302" s="1">
        <v>4</v>
      </c>
      <c r="J302" s="1">
        <v>1</v>
      </c>
      <c r="K302" s="1">
        <v>4</v>
      </c>
      <c r="L302" s="1">
        <v>2</v>
      </c>
      <c r="M302" s="1">
        <v>3788226</v>
      </c>
      <c r="N302" s="2">
        <f t="shared" si="14"/>
        <v>88.29167003235816</v>
      </c>
      <c r="O302" s="1">
        <v>3171049</v>
      </c>
      <c r="P302" s="1">
        <v>3344688</v>
      </c>
      <c r="Q302" s="1">
        <f>510175+417858</f>
        <v>928033</v>
      </c>
      <c r="R302" s="1">
        <f t="shared" si="15"/>
        <v>29.265804470381884</v>
      </c>
    </row>
    <row r="303" spans="1:18" ht="12.75" customHeight="1">
      <c r="A303" s="1" t="s">
        <v>23</v>
      </c>
      <c r="B303" s="1" t="s">
        <v>83</v>
      </c>
      <c r="C303" s="1" t="s">
        <v>25</v>
      </c>
      <c r="D303" s="1" t="s">
        <v>26</v>
      </c>
      <c r="E303" s="1">
        <v>13</v>
      </c>
      <c r="F303" s="1" t="s">
        <v>16</v>
      </c>
      <c r="G303" s="1">
        <v>2001</v>
      </c>
      <c r="H303" s="1">
        <v>0</v>
      </c>
      <c r="I303" s="1">
        <v>2</v>
      </c>
      <c r="J303" s="1">
        <v>1</v>
      </c>
      <c r="K303" s="1">
        <v>6</v>
      </c>
      <c r="L303" s="1">
        <v>1</v>
      </c>
      <c r="M303" s="1">
        <v>3847975</v>
      </c>
      <c r="N303" s="2">
        <f t="shared" si="14"/>
        <v>85.0777616798446</v>
      </c>
      <c r="O303" s="1">
        <v>3073699</v>
      </c>
      <c r="P303" s="1">
        <v>3273771</v>
      </c>
      <c r="Q303" s="1">
        <f>178601+136399</f>
        <v>315000</v>
      </c>
      <c r="R303" s="1">
        <f t="shared" si="15"/>
        <v>10.248238360359945</v>
      </c>
    </row>
    <row r="304" spans="1:18" ht="12.75" customHeight="1">
      <c r="A304" s="1" t="s">
        <v>23</v>
      </c>
      <c r="B304" s="1" t="s">
        <v>83</v>
      </c>
      <c r="C304" s="1" t="s">
        <v>25</v>
      </c>
      <c r="D304" s="1" t="s">
        <v>26</v>
      </c>
      <c r="E304" s="1">
        <v>9</v>
      </c>
      <c r="F304" s="1" t="s">
        <v>18</v>
      </c>
      <c r="G304" s="1">
        <v>2006</v>
      </c>
      <c r="H304" s="1">
        <v>0</v>
      </c>
      <c r="I304" s="1">
        <v>2</v>
      </c>
      <c r="J304" s="1">
        <v>1</v>
      </c>
      <c r="K304" s="1">
        <v>6</v>
      </c>
      <c r="L304" s="1">
        <v>1</v>
      </c>
      <c r="M304" s="1">
        <v>3713441</v>
      </c>
      <c r="N304" s="2">
        <f t="shared" si="14"/>
        <v>87.72305794006152</v>
      </c>
      <c r="O304" s="1">
        <v>3184004</v>
      </c>
      <c r="P304" s="1">
        <v>3257544</v>
      </c>
      <c r="Q304" s="1">
        <f>222168+131089</f>
        <v>353257</v>
      </c>
      <c r="R304" s="1">
        <f t="shared" si="15"/>
        <v>11.094741087008684</v>
      </c>
    </row>
    <row r="305" spans="1:18" ht="12.75" customHeight="1">
      <c r="A305" s="1" t="s">
        <v>23</v>
      </c>
      <c r="B305" s="1" t="s">
        <v>83</v>
      </c>
      <c r="C305" s="1" t="s">
        <v>25</v>
      </c>
      <c r="D305" s="1" t="s">
        <v>26</v>
      </c>
      <c r="E305" s="1">
        <v>13</v>
      </c>
      <c r="F305" s="1" t="s">
        <v>18</v>
      </c>
      <c r="G305" s="1">
        <v>2008</v>
      </c>
      <c r="H305" s="1">
        <v>0</v>
      </c>
      <c r="I305" s="1">
        <v>2</v>
      </c>
      <c r="J305" s="1">
        <v>1</v>
      </c>
      <c r="K305" s="1">
        <v>6</v>
      </c>
      <c r="L305" s="1">
        <v>2</v>
      </c>
      <c r="M305" s="1">
        <v>3719555</v>
      </c>
      <c r="N305" s="2">
        <f t="shared" si="14"/>
        <v>84.71723095907979</v>
      </c>
      <c r="O305" s="1">
        <v>3066038</v>
      </c>
      <c r="P305" s="1">
        <v>3151104</v>
      </c>
      <c r="Q305" s="1">
        <f>523546+307048</f>
        <v>830594</v>
      </c>
      <c r="R305" s="1">
        <f t="shared" si="15"/>
        <v>27.09014043531098</v>
      </c>
    </row>
    <row r="306" spans="1:18" ht="12.75" customHeight="1">
      <c r="A306" s="1" t="s">
        <v>23</v>
      </c>
      <c r="B306" s="1" t="s">
        <v>83</v>
      </c>
      <c r="C306" s="1" t="s">
        <v>46</v>
      </c>
      <c r="D306" s="1" t="s">
        <v>47</v>
      </c>
      <c r="E306" s="1">
        <v>26</v>
      </c>
      <c r="F306" s="1" t="s">
        <v>15</v>
      </c>
      <c r="G306" s="1">
        <v>1983</v>
      </c>
      <c r="H306" s="1">
        <v>1</v>
      </c>
      <c r="I306" s="1">
        <v>3</v>
      </c>
      <c r="J306" s="1">
        <v>0</v>
      </c>
      <c r="K306" s="1">
        <v>3</v>
      </c>
      <c r="L306" s="1">
        <v>3</v>
      </c>
      <c r="M306" s="1">
        <v>3184264</v>
      </c>
      <c r="N306" s="2">
        <f t="shared" si="14"/>
        <v>92.69890938691013</v>
      </c>
      <c r="O306" s="1">
        <v>2796205</v>
      </c>
      <c r="P306" s="1">
        <v>2951778</v>
      </c>
      <c r="Q306" s="1">
        <v>0</v>
      </c>
      <c r="R306" s="1">
        <v>0</v>
      </c>
    </row>
    <row r="307" spans="1:18" ht="12.75" customHeight="1">
      <c r="A307" s="1" t="s">
        <v>23</v>
      </c>
      <c r="B307" s="1" t="s">
        <v>83</v>
      </c>
      <c r="C307" s="1" t="s">
        <v>46</v>
      </c>
      <c r="D307" s="1" t="s">
        <v>47</v>
      </c>
      <c r="E307" s="1">
        <v>14</v>
      </c>
      <c r="F307" s="1" t="s">
        <v>15</v>
      </c>
      <c r="G307" s="1">
        <v>1987</v>
      </c>
      <c r="H307" s="1">
        <v>1</v>
      </c>
      <c r="I307" s="1">
        <v>3</v>
      </c>
      <c r="J307" s="1">
        <v>0</v>
      </c>
      <c r="K307" s="1">
        <v>3</v>
      </c>
      <c r="L307" s="1">
        <v>3</v>
      </c>
      <c r="M307" s="3">
        <v>3341636</v>
      </c>
      <c r="N307" s="2">
        <f t="shared" si="14"/>
        <v>93.04002590347962</v>
      </c>
      <c r="O307" s="1">
        <v>2973955</v>
      </c>
      <c r="P307" s="1">
        <v>3109059</v>
      </c>
      <c r="Q307" s="1">
        <f>1273+837</f>
        <v>2110</v>
      </c>
      <c r="R307" s="1">
        <f>Q307/O307*100</f>
        <v>0.07094929143178023</v>
      </c>
    </row>
    <row r="308" spans="1:18" ht="12.75" customHeight="1">
      <c r="A308" s="1" t="s">
        <v>23</v>
      </c>
      <c r="B308" s="1" t="s">
        <v>83</v>
      </c>
      <c r="C308" s="1" t="s">
        <v>46</v>
      </c>
      <c r="D308" s="1" t="s">
        <v>47</v>
      </c>
      <c r="E308" s="1">
        <v>5</v>
      </c>
      <c r="F308" s="1" t="s">
        <v>18</v>
      </c>
      <c r="G308" s="1">
        <v>1992</v>
      </c>
      <c r="H308" s="1">
        <v>1</v>
      </c>
      <c r="I308" s="1">
        <v>3</v>
      </c>
      <c r="J308" s="1">
        <v>0</v>
      </c>
      <c r="K308" s="1">
        <v>3</v>
      </c>
      <c r="L308" s="1">
        <v>3</v>
      </c>
      <c r="M308" s="1">
        <v>3482903</v>
      </c>
      <c r="N308" s="2">
        <f t="shared" si="14"/>
        <v>92.42132209826114</v>
      </c>
      <c r="O308" s="1">
        <v>3083424</v>
      </c>
      <c r="P308" s="1">
        <v>3218945</v>
      </c>
      <c r="Q308" s="1">
        <v>0</v>
      </c>
      <c r="R308" s="1">
        <v>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AHSchakel</dc:creator>
  <cp:keywords/>
  <dc:description/>
  <cp:lastModifiedBy>Microsoft Office User</cp:lastModifiedBy>
  <dcterms:created xsi:type="dcterms:W3CDTF">2013-03-06T21:33:13Z</dcterms:created>
  <dcterms:modified xsi:type="dcterms:W3CDTF">2016-10-14T14:32:11Z</dcterms:modified>
  <cp:category/>
  <cp:version/>
  <cp:contentType/>
  <cp:contentStatus/>
</cp:coreProperties>
</file>